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05" yWindow="300" windowWidth="10155" windowHeight="7050" firstSheet="7" activeTab="10"/>
  </bookViews>
  <sheets>
    <sheet name="Notes" sheetId="12" r:id="rId1"/>
    <sheet name="Input Data" sheetId="1" r:id="rId2"/>
    <sheet name="Invoice Engineering Project" sheetId="14" r:id="rId3"/>
    <sheet name="Invoice Building Project" sheetId="13" r:id="rId4"/>
    <sheet name="Scales" sheetId="3" r:id="rId5"/>
    <sheet name="Previous Payments" sheetId="2" r:id="rId6"/>
    <sheet name="Travelling &amp; Subsistance" sheetId="5" r:id="rId7"/>
    <sheet name="Trip Sheet" sheetId="16" r:id="rId8"/>
    <sheet name="Typing, Duplicating, &amp; Printing" sheetId="6" r:id="rId9"/>
    <sheet name="Time Based" sheetId="4" r:id="rId10"/>
    <sheet name="Site staff &amp; Other" sheetId="7" r:id="rId11"/>
    <sheet name="Non Taxable" sheetId="8" r:id="rId12"/>
    <sheet name="Summary A3" sheetId="15" r:id="rId13"/>
  </sheets>
  <definedNames>
    <definedName name="_xlnm.Print_Area" localSheetId="1">'Input Data'!$A$1:$H$44</definedName>
    <definedName name="_xlnm.Print_Area" localSheetId="2">'Invoice Engineering Project'!$A$1:$O$77</definedName>
    <definedName name="_xlnm.Print_Area" localSheetId="10">'Site staff &amp; Other'!$A$1:$H$61</definedName>
    <definedName name="_xlnm.Print_Area" localSheetId="9">'Time Based'!$A$1:$H$58</definedName>
    <definedName name="_xlnm.Print_Area" localSheetId="6">'Travelling &amp; Subsistance'!$A$1:$I$61</definedName>
    <definedName name="_xlnm.Print_Area" localSheetId="8">'Typing, Duplicating, &amp; Printing'!$A$1:$I$60</definedName>
    <definedName name="SCALE_2004B">Scales!$B$13:$E$19</definedName>
    <definedName name="SCALE_2004E">Scales!$B$3:$E$9</definedName>
  </definedNames>
  <calcPr calcId="145621"/>
</workbook>
</file>

<file path=xl/calcChain.xml><?xml version="1.0" encoding="utf-8"?>
<calcChain xmlns="http://schemas.openxmlformats.org/spreadsheetml/2006/main">
  <c r="O34" i="14" l="1"/>
  <c r="K43" i="14" l="1"/>
  <c r="K40" i="14"/>
  <c r="O36" i="14" l="1"/>
  <c r="O48" i="14"/>
  <c r="O46" i="14"/>
  <c r="A87" i="12" l="1"/>
  <c r="F9" i="15"/>
  <c r="G4" i="15"/>
  <c r="J5" i="16"/>
  <c r="J4" i="16"/>
  <c r="O60" i="16"/>
  <c r="N44" i="16"/>
  <c r="O43" i="16"/>
  <c r="O45" i="16" s="1"/>
  <c r="H43" i="16"/>
  <c r="J36" i="16"/>
  <c r="M36" i="16" s="1"/>
  <c r="O36" i="16" s="1"/>
  <c r="O37" i="16" s="1"/>
  <c r="F36" i="16"/>
  <c r="F35" i="16"/>
  <c r="F34" i="16"/>
  <c r="F33" i="16"/>
  <c r="F37" i="16" s="1"/>
  <c r="O16" i="16"/>
  <c r="G48" i="14"/>
  <c r="G46" i="14"/>
  <c r="G36" i="14"/>
  <c r="G34" i="14"/>
  <c r="G16" i="5"/>
  <c r="G15" i="5"/>
  <c r="G14" i="5"/>
  <c r="G13" i="5"/>
  <c r="G12" i="5"/>
  <c r="G11" i="5"/>
  <c r="G10" i="5"/>
  <c r="G9" i="5"/>
  <c r="G8" i="5"/>
  <c r="G7" i="5"/>
  <c r="C3" i="8"/>
  <c r="C3" i="7"/>
  <c r="D3" i="4"/>
  <c r="D3" i="6"/>
  <c r="C3" i="5"/>
  <c r="D2" i="2"/>
  <c r="G3" i="8"/>
  <c r="G3" i="7"/>
  <c r="F3" i="4"/>
  <c r="H3" i="6"/>
  <c r="H1" i="6"/>
  <c r="H3" i="5"/>
  <c r="F2" i="2"/>
  <c r="N10" i="14"/>
  <c r="M9" i="14"/>
  <c r="M8" i="14"/>
  <c r="M9" i="13"/>
  <c r="L10" i="13"/>
  <c r="J50" i="15"/>
  <c r="H50" i="15"/>
  <c r="L49" i="15"/>
  <c r="L55" i="15" s="1"/>
  <c r="J47" i="15"/>
  <c r="L47" i="15" s="1"/>
  <c r="H47" i="15"/>
  <c r="J38" i="15"/>
  <c r="L38" i="15" s="1"/>
  <c r="H38" i="15"/>
  <c r="J29" i="15"/>
  <c r="L29" i="15" s="1"/>
  <c r="L53" i="15" s="1"/>
  <c r="H29" i="15"/>
  <c r="O61" i="16" l="1"/>
  <c r="L56" i="15"/>
  <c r="L54" i="15"/>
  <c r="H54" i="15"/>
  <c r="F30" i="1"/>
  <c r="I55" i="14"/>
  <c r="O55" i="14" s="1"/>
  <c r="K55" i="14"/>
  <c r="G54" i="14"/>
  <c r="E23" i="1"/>
  <c r="F25" i="3" s="1"/>
  <c r="G43" i="1"/>
  <c r="K2" i="2"/>
  <c r="D6" i="2"/>
  <c r="F6" i="2"/>
  <c r="D12" i="2"/>
  <c r="D18" i="2"/>
  <c r="F18" i="2"/>
  <c r="D20" i="2"/>
  <c r="D26" i="2"/>
  <c r="F26" i="2"/>
  <c r="D28" i="2"/>
  <c r="D34" i="2"/>
  <c r="F34" i="2"/>
  <c r="D36" i="2"/>
  <c r="F36" i="2"/>
  <c r="K6" i="2"/>
  <c r="M6" i="2"/>
  <c r="K12" i="2"/>
  <c r="M12" i="2"/>
  <c r="K14" i="2"/>
  <c r="M14" i="2"/>
  <c r="K20" i="2"/>
  <c r="M20" i="2"/>
  <c r="K22" i="2"/>
  <c r="M22" i="2"/>
  <c r="K28" i="2"/>
  <c r="M28" i="2"/>
  <c r="K30" i="2"/>
  <c r="M30" i="2"/>
  <c r="K36" i="2"/>
  <c r="M36" i="2"/>
  <c r="K38" i="2"/>
  <c r="M38" i="2"/>
  <c r="I18" i="8"/>
  <c r="I20" i="8"/>
  <c r="M3" i="14"/>
  <c r="F32" i="1"/>
  <c r="C8" i="1"/>
  <c r="G25" i="13"/>
  <c r="C17" i="1"/>
  <c r="N3" i="13"/>
  <c r="E3" i="1"/>
  <c r="C14" i="1"/>
  <c r="E15" i="1"/>
  <c r="E14" i="1"/>
  <c r="G37" i="1"/>
  <c r="E37" i="1"/>
  <c r="F37" i="1"/>
  <c r="H43" i="4"/>
  <c r="H44" i="4"/>
  <c r="H45" i="4"/>
  <c r="H46" i="4"/>
  <c r="H47" i="4"/>
  <c r="H48" i="4"/>
  <c r="H49" i="4"/>
  <c r="H50" i="4"/>
  <c r="H51" i="4"/>
  <c r="H52" i="4"/>
  <c r="H53" i="4"/>
  <c r="H54" i="4"/>
  <c r="H55" i="4"/>
  <c r="I7" i="5"/>
  <c r="I8" i="5"/>
  <c r="I9" i="5"/>
  <c r="I10" i="5"/>
  <c r="I11" i="5"/>
  <c r="I12" i="5"/>
  <c r="I13" i="5"/>
  <c r="I14" i="5"/>
  <c r="I15" i="5"/>
  <c r="I16" i="5"/>
  <c r="K19" i="13"/>
  <c r="C67" i="13"/>
  <c r="H11" i="4"/>
  <c r="H12" i="4"/>
  <c r="H13" i="4"/>
  <c r="H14" i="4"/>
  <c r="H15" i="4"/>
  <c r="H16" i="4"/>
  <c r="H17" i="4"/>
  <c r="H18" i="4"/>
  <c r="H19" i="4"/>
  <c r="H20" i="4"/>
  <c r="H21" i="4"/>
  <c r="O45" i="13"/>
  <c r="I46" i="5"/>
  <c r="I57" i="5"/>
  <c r="I24" i="5"/>
  <c r="I25" i="5"/>
  <c r="I26" i="5"/>
  <c r="I27" i="5"/>
  <c r="I28" i="5"/>
  <c r="I29" i="5"/>
  <c r="I30" i="5"/>
  <c r="I31" i="5"/>
  <c r="I32" i="5"/>
  <c r="I33" i="5"/>
  <c r="I43" i="6"/>
  <c r="I44" i="6"/>
  <c r="I45" i="6"/>
  <c r="I46" i="6"/>
  <c r="I56" i="6"/>
  <c r="I47" i="6"/>
  <c r="I48" i="6"/>
  <c r="I49" i="6"/>
  <c r="I50" i="6"/>
  <c r="I51" i="6"/>
  <c r="I52" i="6"/>
  <c r="I53" i="6"/>
  <c r="I54" i="6"/>
  <c r="I55" i="6"/>
  <c r="I32" i="6"/>
  <c r="I33" i="6"/>
  <c r="I34" i="6"/>
  <c r="I35" i="6"/>
  <c r="I36" i="6"/>
  <c r="I37" i="6"/>
  <c r="I38" i="6"/>
  <c r="I19" i="6"/>
  <c r="I20" i="6"/>
  <c r="I21" i="6"/>
  <c r="I22" i="6"/>
  <c r="I23" i="6"/>
  <c r="I24" i="6"/>
  <c r="I25" i="6"/>
  <c r="I26" i="6"/>
  <c r="I27" i="6"/>
  <c r="I28" i="6"/>
  <c r="I8" i="6"/>
  <c r="I9" i="6"/>
  <c r="I10" i="6"/>
  <c r="I11" i="6"/>
  <c r="I12" i="6"/>
  <c r="I13" i="6"/>
  <c r="I14" i="6"/>
  <c r="I15" i="6"/>
  <c r="H7" i="7"/>
  <c r="H8" i="7"/>
  <c r="H9" i="7"/>
  <c r="H10" i="7"/>
  <c r="H11" i="7"/>
  <c r="H12" i="7"/>
  <c r="H13" i="7"/>
  <c r="H14" i="7"/>
  <c r="H15" i="7"/>
  <c r="H16" i="7"/>
  <c r="H21" i="7"/>
  <c r="H22" i="7"/>
  <c r="H23" i="7"/>
  <c r="H24" i="7"/>
  <c r="H25" i="7"/>
  <c r="H26" i="7"/>
  <c r="H27" i="7"/>
  <c r="H28" i="7"/>
  <c r="H29" i="7"/>
  <c r="H30" i="7"/>
  <c r="H35" i="7"/>
  <c r="H36" i="7"/>
  <c r="H37" i="7"/>
  <c r="H38" i="7"/>
  <c r="H39" i="7"/>
  <c r="H40" i="7"/>
  <c r="H41" i="7"/>
  <c r="H42" i="7"/>
  <c r="H43" i="7"/>
  <c r="H44" i="7"/>
  <c r="H49" i="7"/>
  <c r="H56" i="7"/>
  <c r="M14" i="13"/>
  <c r="C14" i="13"/>
  <c r="L13" i="13"/>
  <c r="L12" i="13"/>
  <c r="C12" i="13"/>
  <c r="C11" i="13"/>
  <c r="N10" i="13"/>
  <c r="C10" i="13"/>
  <c r="I9" i="13"/>
  <c r="C9" i="13"/>
  <c r="L8" i="13"/>
  <c r="I8" i="13"/>
  <c r="C8" i="13"/>
  <c r="M7" i="13"/>
  <c r="K7" i="13"/>
  <c r="B7" i="13"/>
  <c r="B6" i="13"/>
  <c r="B5" i="13"/>
  <c r="B4" i="13"/>
  <c r="I2" i="13"/>
  <c r="E42" i="2"/>
  <c r="L5" i="2"/>
  <c r="I17" i="14"/>
  <c r="K17" i="14"/>
  <c r="M17" i="14"/>
  <c r="I2" i="14"/>
  <c r="C77" i="14"/>
  <c r="I34" i="14"/>
  <c r="I36" i="14"/>
  <c r="O38" i="14"/>
  <c r="I46" i="14"/>
  <c r="I48" i="14"/>
  <c r="O50" i="14"/>
  <c r="O53" i="14"/>
  <c r="K54" i="14"/>
  <c r="O54" i="14" s="1"/>
  <c r="H26" i="4"/>
  <c r="H36" i="4"/>
  <c r="H37" i="4"/>
  <c r="H27" i="4"/>
  <c r="H28" i="4"/>
  <c r="H29" i="4"/>
  <c r="H30" i="4"/>
  <c r="H31" i="4"/>
  <c r="H32" i="4"/>
  <c r="H33" i="4"/>
  <c r="H34" i="4"/>
  <c r="H35" i="4"/>
  <c r="E54" i="14"/>
  <c r="M14" i="14"/>
  <c r="C14" i="14"/>
  <c r="L13" i="14"/>
  <c r="L12" i="14"/>
  <c r="C12" i="14"/>
  <c r="C11" i="14"/>
  <c r="C10" i="14"/>
  <c r="I9" i="14"/>
  <c r="C9" i="14"/>
  <c r="I8" i="14"/>
  <c r="C8" i="14"/>
  <c r="M7" i="14"/>
  <c r="K7" i="14"/>
  <c r="B7" i="14"/>
  <c r="B6" i="14"/>
  <c r="B5" i="14"/>
  <c r="B4" i="14"/>
  <c r="A11" i="12"/>
  <c r="A13" i="12"/>
  <c r="A15" i="12"/>
  <c r="A17" i="12"/>
  <c r="A19" i="12"/>
  <c r="A21" i="12"/>
  <c r="A23" i="12"/>
  <c r="A25" i="12"/>
  <c r="A27" i="12"/>
  <c r="A29" i="12"/>
  <c r="A31" i="12"/>
  <c r="A33" i="12"/>
  <c r="A35" i="12"/>
  <c r="A37" i="12"/>
  <c r="A46" i="12"/>
  <c r="A48" i="12"/>
  <c r="A50" i="12"/>
  <c r="A52" i="12"/>
  <c r="A54" i="12"/>
  <c r="A56" i="12"/>
  <c r="A58" i="12"/>
  <c r="A60" i="12"/>
  <c r="A62" i="12"/>
  <c r="A64" i="12"/>
  <c r="A66" i="12"/>
  <c r="L42" i="2"/>
  <c r="C42" i="2"/>
  <c r="J5" i="2"/>
  <c r="J42" i="2"/>
  <c r="F12" i="2"/>
  <c r="F20" i="2"/>
  <c r="F28"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K46" i="14"/>
  <c r="K48" i="14"/>
  <c r="H30" i="1"/>
  <c r="G17" i="1"/>
  <c r="I39" i="6"/>
  <c r="I59" i="6"/>
  <c r="H31" i="7"/>
  <c r="I34" i="5"/>
  <c r="I17" i="5"/>
  <c r="O58" i="13"/>
  <c r="O68" i="14"/>
  <c r="H45" i="7"/>
  <c r="H17" i="7"/>
  <c r="I59" i="5"/>
  <c r="K34" i="2"/>
  <c r="M34" i="2"/>
  <c r="K26" i="2"/>
  <c r="M26" i="2"/>
  <c r="K18" i="2"/>
  <c r="M18" i="2"/>
  <c r="D40" i="2"/>
  <c r="F40" i="2"/>
  <c r="D32" i="2"/>
  <c r="F32" i="2"/>
  <c r="D24" i="2"/>
  <c r="F24" i="2"/>
  <c r="D16" i="2"/>
  <c r="F16" i="2"/>
  <c r="H56" i="4"/>
  <c r="H57" i="4"/>
  <c r="K40" i="2"/>
  <c r="M40" i="2"/>
  <c r="K32" i="2"/>
  <c r="M32" i="2"/>
  <c r="K24" i="2"/>
  <c r="M24" i="2"/>
  <c r="K16" i="2"/>
  <c r="M16" i="2"/>
  <c r="K8" i="2"/>
  <c r="M8" i="2"/>
  <c r="D38" i="2"/>
  <c r="F38" i="2"/>
  <c r="D30" i="2"/>
  <c r="F30" i="2"/>
  <c r="D22" i="2"/>
  <c r="F22" i="2"/>
  <c r="D14" i="2"/>
  <c r="F14" i="2"/>
  <c r="D7" i="2"/>
  <c r="F7" i="2"/>
  <c r="D11" i="2"/>
  <c r="F11" i="2"/>
  <c r="D15" i="2"/>
  <c r="F15" i="2"/>
  <c r="D19" i="2"/>
  <c r="F19" i="2"/>
  <c r="D23" i="2"/>
  <c r="F23" i="2"/>
  <c r="D27" i="2"/>
  <c r="F27" i="2"/>
  <c r="D31" i="2"/>
  <c r="F31" i="2"/>
  <c r="D35" i="2"/>
  <c r="F35" i="2"/>
  <c r="D39" i="2"/>
  <c r="F39" i="2"/>
  <c r="K9" i="2"/>
  <c r="M9" i="2"/>
  <c r="K13" i="2"/>
  <c r="M13" i="2"/>
  <c r="K17" i="2"/>
  <c r="M17" i="2"/>
  <c r="K21" i="2"/>
  <c r="M21" i="2"/>
  <c r="K25" i="2"/>
  <c r="M25" i="2"/>
  <c r="K29" i="2"/>
  <c r="M29" i="2"/>
  <c r="K33" i="2"/>
  <c r="M33" i="2"/>
  <c r="K37" i="2"/>
  <c r="M37" i="2"/>
  <c r="K41" i="2"/>
  <c r="M41" i="2"/>
  <c r="D5" i="2"/>
  <c r="D9" i="2"/>
  <c r="F9" i="2"/>
  <c r="D13" i="2"/>
  <c r="F13" i="2"/>
  <c r="D17" i="2"/>
  <c r="F17" i="2"/>
  <c r="D21" i="2"/>
  <c r="F21" i="2"/>
  <c r="D25" i="2"/>
  <c r="F25" i="2"/>
  <c r="D29" i="2"/>
  <c r="F29" i="2"/>
  <c r="D33" i="2"/>
  <c r="F33" i="2"/>
  <c r="D37" i="2"/>
  <c r="F37" i="2"/>
  <c r="D41" i="2"/>
  <c r="F41" i="2"/>
  <c r="K7" i="2"/>
  <c r="M7" i="2"/>
  <c r="K11" i="2"/>
  <c r="M11" i="2"/>
  <c r="K15" i="2"/>
  <c r="M15" i="2"/>
  <c r="K19" i="2"/>
  <c r="M19" i="2"/>
  <c r="K23" i="2"/>
  <c r="M23" i="2"/>
  <c r="K27" i="2"/>
  <c r="M27" i="2"/>
  <c r="K31" i="2"/>
  <c r="M31" i="2"/>
  <c r="K35" i="2"/>
  <c r="M35" i="2"/>
  <c r="K39" i="2"/>
  <c r="M39" i="2"/>
  <c r="D10" i="2"/>
  <c r="F10" i="2"/>
  <c r="K10" i="2"/>
  <c r="M10" i="2"/>
  <c r="D8" i="2"/>
  <c r="F8" i="2"/>
  <c r="O61" i="14"/>
  <c r="O51" i="13"/>
  <c r="O46" i="13"/>
  <c r="O48" i="13"/>
  <c r="O56" i="14"/>
  <c r="F5" i="2"/>
  <c r="F42" i="2"/>
  <c r="D42" i="2"/>
  <c r="K5" i="2"/>
  <c r="O47" i="13"/>
  <c r="O57" i="14"/>
  <c r="O50" i="13"/>
  <c r="O60" i="14"/>
  <c r="K42" i="2"/>
  <c r="M5" i="2"/>
  <c r="M42" i="2"/>
  <c r="O65" i="14"/>
  <c r="O55" i="13"/>
  <c r="A59" i="7" l="1"/>
  <c r="H58" i="7"/>
  <c r="H59" i="7" s="1"/>
  <c r="O62" i="14" s="1"/>
  <c r="O63" i="14" s="1"/>
  <c r="E19" i="1"/>
  <c r="H33" i="1"/>
  <c r="K22" i="13" s="1"/>
  <c r="H36" i="1"/>
  <c r="E31" i="14" s="1"/>
  <c r="I39" i="13"/>
  <c r="H34" i="1"/>
  <c r="G25" i="14" s="1"/>
  <c r="I40" i="14"/>
  <c r="A38" i="1"/>
  <c r="I36" i="13"/>
  <c r="H39" i="1"/>
  <c r="O16" i="14" s="1"/>
  <c r="M48" i="14" s="1"/>
  <c r="H43" i="1"/>
  <c r="C23" i="1"/>
  <c r="O58" i="14"/>
  <c r="D25" i="3"/>
  <c r="G38" i="1"/>
  <c r="H44" i="1"/>
  <c r="F24" i="3"/>
  <c r="H42" i="1"/>
  <c r="K39" i="13" s="1"/>
  <c r="L11" i="13"/>
  <c r="H35" i="1"/>
  <c r="K28" i="14" s="1"/>
  <c r="L11" i="14"/>
  <c r="I43" i="14"/>
  <c r="H41" i="1"/>
  <c r="K36" i="13" s="1"/>
  <c r="D24" i="3"/>
  <c r="G24" i="3" s="1"/>
  <c r="O17" i="14"/>
  <c r="M46" i="14" s="1"/>
  <c r="M36" i="14"/>
  <c r="O51" i="14"/>
  <c r="K22" i="14"/>
  <c r="K31" i="13"/>
  <c r="G31" i="13"/>
  <c r="K25" i="13"/>
  <c r="O19" i="14"/>
  <c r="K25" i="14"/>
  <c r="O52" i="13" l="1"/>
  <c r="O53" i="13" s="1"/>
  <c r="O64" i="14"/>
  <c r="I66" i="14" s="1"/>
  <c r="K31" i="14"/>
  <c r="H37" i="1"/>
  <c r="O15" i="14" s="1"/>
  <c r="G31" i="14"/>
  <c r="E31" i="13"/>
  <c r="I31" i="13"/>
  <c r="I31" i="14"/>
  <c r="I28" i="14"/>
  <c r="I22" i="13"/>
  <c r="I28" i="13"/>
  <c r="K36" i="14"/>
  <c r="I25" i="13"/>
  <c r="K28" i="13"/>
  <c r="G28" i="13"/>
  <c r="G39" i="13"/>
  <c r="I22" i="14"/>
  <c r="G25" i="3"/>
  <c r="I54" i="14"/>
  <c r="G28" i="14"/>
  <c r="G43" i="14"/>
  <c r="K34" i="14"/>
  <c r="I25" i="14"/>
  <c r="M34" i="14"/>
  <c r="K23" i="13"/>
  <c r="K32" i="13"/>
  <c r="K29" i="13"/>
  <c r="K40" i="13"/>
  <c r="K26" i="13"/>
  <c r="O15" i="13"/>
  <c r="M28" i="14"/>
  <c r="M43" i="14"/>
  <c r="M22" i="14"/>
  <c r="M25" i="14"/>
  <c r="M31" i="14"/>
  <c r="M40" i="14"/>
  <c r="O66" i="14" l="1"/>
  <c r="K67" i="14" s="1"/>
  <c r="O67" i="14" s="1"/>
  <c r="O69" i="14" s="1"/>
  <c r="I69" i="14"/>
  <c r="D18" i="1"/>
  <c r="C13" i="14" s="1"/>
  <c r="K37" i="13"/>
  <c r="K32" i="14"/>
  <c r="O31" i="14" s="1"/>
  <c r="K44" i="14"/>
  <c r="O43" i="14" s="1"/>
  <c r="K26" i="14"/>
  <c r="O25" i="14" s="1"/>
  <c r="K29" i="14"/>
  <c r="O28" i="14" s="1"/>
  <c r="K41" i="14"/>
  <c r="O40" i="14" s="1"/>
  <c r="K23" i="14"/>
  <c r="O22" i="14" s="1"/>
  <c r="M17" i="13"/>
  <c r="K17" i="13"/>
  <c r="I17" i="13"/>
  <c r="C13" i="13" l="1"/>
  <c r="O17" i="13"/>
  <c r="M19" i="13" s="1"/>
  <c r="O19" i="13" s="1"/>
  <c r="M22" i="13" s="1"/>
  <c r="O22" i="13" s="1"/>
  <c r="M31" i="13" l="1"/>
  <c r="O31" i="13" s="1"/>
  <c r="M39" i="13"/>
  <c r="O39" i="13" s="1"/>
  <c r="M25" i="13"/>
  <c r="O25" i="13" s="1"/>
  <c r="M36" i="13"/>
  <c r="O36" i="13" s="1"/>
  <c r="M28" i="13"/>
  <c r="O28" i="13" s="1"/>
  <c r="O34" i="13" l="1"/>
  <c r="O42" i="13"/>
  <c r="O43" i="13" l="1"/>
  <c r="O54" i="13" s="1"/>
  <c r="O56" i="13" s="1"/>
  <c r="K57" i="13" s="1"/>
  <c r="O57" i="13" s="1"/>
  <c r="O59" i="13" s="1"/>
  <c r="I56" i="13" l="1"/>
  <c r="I59" i="13"/>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8"/>
            <color indexed="81"/>
            <rFont val="Tahoma"/>
            <family val="2"/>
          </rPr>
          <t>charles beaurain:</t>
        </r>
        <r>
          <rPr>
            <sz val="8"/>
            <color indexed="81"/>
            <rFont val="Tahoma"/>
            <family val="2"/>
          </rPr>
          <t xml:space="preserve">
Type "None" if not registered otherwise insert the registration number.</t>
        </r>
      </text>
    </comment>
    <comment ref="C17" authorId="0">
      <text>
        <r>
          <rPr>
            <b/>
            <sz val="8"/>
            <color indexed="81"/>
            <rFont val="Tahoma"/>
            <family val="2"/>
          </rPr>
          <t>charles beaurain:</t>
        </r>
        <r>
          <rPr>
            <sz val="8"/>
            <color indexed="81"/>
            <rFont val="Tahoma"/>
            <family val="2"/>
          </rPr>
          <t xml:space="preserve">
INSERT THE NUMBER IN THE GREEN BLOCK THAT APPEARS NEXT 
TO THE RELEVANT 
YEAR OF FEES STATED IN THE LETTER OF APPOINTMENT</t>
        </r>
      </text>
    </comment>
    <comment ref="E26" authorId="0">
      <text>
        <r>
          <rPr>
            <b/>
            <sz val="8"/>
            <color indexed="81"/>
            <rFont val="Tahoma"/>
            <family val="2"/>
          </rPr>
          <t>c</t>
        </r>
        <r>
          <rPr>
            <b/>
            <sz val="10"/>
            <color indexed="81"/>
            <rFont val="Tahoma"/>
            <family val="2"/>
          </rPr>
          <t>harles beaurain:</t>
        </r>
        <r>
          <rPr>
            <sz val="10"/>
            <color indexed="81"/>
            <rFont val="Tahoma"/>
            <family val="2"/>
          </rPr>
          <t xml:space="preserve">
Only ="Y" when  no Quantity surveyor is appointed on the project.
</t>
        </r>
      </text>
    </comment>
    <comment ref="E27" authorId="0">
      <text>
        <r>
          <rPr>
            <b/>
            <sz val="8"/>
            <color indexed="81"/>
            <rFont val="Tahoma"/>
            <family val="2"/>
          </rPr>
          <t>charles beaurain:</t>
        </r>
        <r>
          <rPr>
            <sz val="8"/>
            <color indexed="81"/>
            <rFont val="Tahoma"/>
            <family val="2"/>
          </rPr>
          <t xml:space="preserve">
</t>
        </r>
        <r>
          <rPr>
            <sz val="10"/>
            <color indexed="81"/>
            <rFont val="Tahoma"/>
            <family val="2"/>
          </rPr>
          <t>Only "Y" when specifically appointed as Principal Agent.</t>
        </r>
      </text>
    </comment>
    <comment ref="E28" authorId="1">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29" authorId="1">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30" authorId="1">
      <text>
        <r>
          <rPr>
            <b/>
            <sz val="8"/>
            <color indexed="81"/>
            <rFont val="Tahoma"/>
            <family val="2"/>
          </rPr>
          <t>Charles Beaurain:</t>
        </r>
        <r>
          <rPr>
            <sz val="8"/>
            <color indexed="81"/>
            <rFont val="Tahoma"/>
            <family val="2"/>
          </rPr>
          <t xml:space="preserve">
</t>
        </r>
        <r>
          <rPr>
            <sz val="9"/>
            <color indexed="81"/>
            <rFont val="Tahoma"/>
            <family val="2"/>
          </rPr>
          <t xml:space="preserve">Only "y" if appointed as Principal Agent or Lead Consulting Engineer and approval obtained to exceed 3% value.
</t>
        </r>
        <r>
          <rPr>
            <sz val="8"/>
            <color indexed="81"/>
            <rFont val="Tahoma"/>
            <family val="2"/>
          </rPr>
          <t xml:space="preserve">
</t>
        </r>
      </text>
    </comment>
    <comment ref="G30" authorId="0">
      <text>
        <r>
          <rPr>
            <sz val="12"/>
            <color indexed="81"/>
            <rFont val="Tahoma"/>
            <family val="2"/>
          </rPr>
          <t>Insert additional amount approved by Director in writing.</t>
        </r>
      </text>
    </comment>
    <comment ref="E33" authorId="1">
      <text>
        <r>
          <rPr>
            <sz val="12"/>
            <color indexed="81"/>
            <rFont val="Tahoma"/>
            <family val="2"/>
          </rPr>
          <t>This amount should include lifts and generators</t>
        </r>
        <r>
          <rPr>
            <sz val="8"/>
            <color indexed="81"/>
            <rFont val="Tahoma"/>
            <family val="2"/>
          </rPr>
          <t xml:space="preserve">
</t>
        </r>
      </text>
    </comment>
    <comment ref="F33" authorId="1">
      <text>
        <r>
          <rPr>
            <sz val="12"/>
            <color indexed="81"/>
            <rFont val="Tahoma"/>
            <family val="2"/>
          </rPr>
          <t>This amount should include lifts and generators</t>
        </r>
        <r>
          <rPr>
            <sz val="8"/>
            <color indexed="81"/>
            <rFont val="Tahoma"/>
            <family val="2"/>
          </rPr>
          <t xml:space="preserve">
</t>
        </r>
      </text>
    </comment>
    <comment ref="G33" authorId="1">
      <text>
        <r>
          <rPr>
            <sz val="12"/>
            <color indexed="81"/>
            <rFont val="Tahoma"/>
            <family val="2"/>
          </rPr>
          <t>This amount should include lifts and generators</t>
        </r>
        <r>
          <rPr>
            <sz val="8"/>
            <color indexed="81"/>
            <rFont val="Tahoma"/>
            <family val="2"/>
          </rPr>
          <t xml:space="preserve">
</t>
        </r>
      </text>
    </comment>
    <comment ref="E34" authorId="1">
      <text>
        <r>
          <rPr>
            <sz val="12"/>
            <color indexed="81"/>
            <rFont val="Tahoma"/>
            <family val="2"/>
          </rPr>
          <t>This amount should include lifts and generators</t>
        </r>
        <r>
          <rPr>
            <sz val="8"/>
            <color indexed="81"/>
            <rFont val="Tahoma"/>
            <family val="2"/>
          </rPr>
          <t xml:space="preserve">
</t>
        </r>
      </text>
    </comment>
    <comment ref="F34" authorId="1">
      <text>
        <r>
          <rPr>
            <sz val="12"/>
            <color indexed="81"/>
            <rFont val="Tahoma"/>
            <family val="2"/>
          </rPr>
          <t>This amount should include lifts and generators</t>
        </r>
        <r>
          <rPr>
            <sz val="8"/>
            <color indexed="81"/>
            <rFont val="Tahoma"/>
            <family val="2"/>
          </rPr>
          <t xml:space="preserve">
</t>
        </r>
      </text>
    </comment>
    <comment ref="G34" authorId="1">
      <text>
        <r>
          <rPr>
            <sz val="12"/>
            <color indexed="81"/>
            <rFont val="Tahoma"/>
            <family val="2"/>
          </rPr>
          <t>This amount should include lifts and generators</t>
        </r>
        <r>
          <rPr>
            <sz val="8"/>
            <color indexed="81"/>
            <rFont val="Tahoma"/>
            <family val="2"/>
          </rPr>
          <t xml:space="preserve">
</t>
        </r>
      </text>
    </comment>
    <comment ref="E35" authorId="1">
      <text>
        <r>
          <rPr>
            <sz val="12"/>
            <color indexed="81"/>
            <rFont val="Tahoma"/>
            <family val="2"/>
          </rPr>
          <t>This amount should include lifts and generators</t>
        </r>
        <r>
          <rPr>
            <sz val="8"/>
            <color indexed="81"/>
            <rFont val="Tahoma"/>
            <family val="2"/>
          </rPr>
          <t xml:space="preserve">
</t>
        </r>
      </text>
    </comment>
    <comment ref="F35" authorId="1">
      <text>
        <r>
          <rPr>
            <sz val="12"/>
            <color indexed="81"/>
            <rFont val="Tahoma"/>
            <family val="2"/>
          </rPr>
          <t>This amount should include lifts and generators</t>
        </r>
        <r>
          <rPr>
            <sz val="8"/>
            <color indexed="81"/>
            <rFont val="Tahoma"/>
            <family val="2"/>
          </rPr>
          <t xml:space="preserve">
</t>
        </r>
      </text>
    </comment>
    <comment ref="G35" authorId="1">
      <text>
        <r>
          <rPr>
            <sz val="12"/>
            <color indexed="81"/>
            <rFont val="Tahoma"/>
            <family val="2"/>
          </rPr>
          <t>This amount should include lifts and generators</t>
        </r>
        <r>
          <rPr>
            <sz val="8"/>
            <color indexed="81"/>
            <rFont val="Tahoma"/>
            <family val="2"/>
          </rPr>
          <t xml:space="preserve">
</t>
        </r>
      </text>
    </comment>
    <comment ref="E36" authorId="1">
      <text>
        <r>
          <rPr>
            <sz val="12"/>
            <color indexed="81"/>
            <rFont val="Tahoma"/>
            <family val="2"/>
          </rPr>
          <t>This amount should include lifts and generators</t>
        </r>
        <r>
          <rPr>
            <sz val="8"/>
            <color indexed="81"/>
            <rFont val="Tahoma"/>
            <family val="2"/>
          </rPr>
          <t xml:space="preserve">
</t>
        </r>
      </text>
    </comment>
    <comment ref="F36" authorId="1">
      <text>
        <r>
          <rPr>
            <sz val="12"/>
            <color indexed="81"/>
            <rFont val="Tahoma"/>
            <family val="2"/>
          </rPr>
          <t>This amount should include lifts and generators</t>
        </r>
        <r>
          <rPr>
            <sz val="8"/>
            <color indexed="81"/>
            <rFont val="Tahoma"/>
            <family val="2"/>
          </rPr>
          <t xml:space="preserve">
</t>
        </r>
      </text>
    </comment>
    <comment ref="G36" authorId="1">
      <text>
        <r>
          <rPr>
            <sz val="12"/>
            <color indexed="81"/>
            <rFont val="Tahoma"/>
            <family val="2"/>
          </rPr>
          <t>This amount should include lifts and generators</t>
        </r>
        <r>
          <rPr>
            <sz val="8"/>
            <color indexed="81"/>
            <rFont val="Tahoma"/>
            <family val="2"/>
          </rPr>
          <t xml:space="preserve">
</t>
        </r>
      </text>
    </comment>
    <comment ref="E39" authorId="1">
      <text>
        <r>
          <rPr>
            <b/>
            <sz val="8"/>
            <color indexed="81"/>
            <rFont val="Tahoma"/>
            <family val="2"/>
          </rPr>
          <t>Charles Beaurain:</t>
        </r>
        <r>
          <rPr>
            <sz val="8"/>
            <color indexed="81"/>
            <rFont val="Tahoma"/>
            <family val="2"/>
          </rPr>
          <t xml:space="preserve">
Only 
 if appointed as Principal Agent.
</t>
        </r>
      </text>
    </comment>
    <comment ref="F39" authorId="1">
      <text>
        <r>
          <rPr>
            <b/>
            <sz val="8"/>
            <color indexed="81"/>
            <rFont val="Tahoma"/>
            <family val="2"/>
          </rPr>
          <t>Charles Beaurain:</t>
        </r>
        <r>
          <rPr>
            <sz val="8"/>
            <color indexed="81"/>
            <rFont val="Tahoma"/>
            <family val="2"/>
          </rPr>
          <t xml:space="preserve">
Only 
 if appointed as Principal Agent.
</t>
        </r>
      </text>
    </comment>
    <comment ref="G39" authorId="1">
      <text>
        <r>
          <rPr>
            <b/>
            <sz val="8"/>
            <color indexed="81"/>
            <rFont val="Tahoma"/>
            <family val="2"/>
          </rPr>
          <t>Charles Beaurain:</t>
        </r>
        <r>
          <rPr>
            <sz val="8"/>
            <color indexed="81"/>
            <rFont val="Tahoma"/>
            <family val="2"/>
          </rPr>
          <t xml:space="preserve">
Only 
 if appointed as Principal Agent.
</t>
        </r>
      </text>
    </comment>
    <comment ref="G44"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38" authorId="0">
      <text>
        <r>
          <rPr>
            <b/>
            <sz val="8"/>
            <color indexed="81"/>
            <rFont val="Tahoma"/>
            <family val="2"/>
          </rPr>
          <t>Enter this amount on the Summary page</t>
        </r>
        <r>
          <rPr>
            <sz val="8"/>
            <color indexed="81"/>
            <rFont val="Tahoma"/>
            <family val="2"/>
          </rPr>
          <t xml:space="preserve">
</t>
        </r>
      </text>
    </comment>
    <comment ref="H58"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<sst xmlns="http://schemas.openxmlformats.org/spreadsheetml/2006/main" count="816" uniqueCount="493">
  <si>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</si>
  <si>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</si>
  <si>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</si>
  <si>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</si>
  <si>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</si>
  <si>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</si>
  <si>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</si>
  <si>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</si>
  <si>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</si>
  <si>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</si>
  <si>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</si>
  <si>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</si>
  <si>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</si>
  <si>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</si>
  <si>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</si>
  <si>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</si>
  <si>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</si>
  <si>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</si>
  <si>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</si>
  <si>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</si>
  <si>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</si>
  <si>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</si>
  <si>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</si>
  <si>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</si>
  <si>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</si>
  <si>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</si>
  <si>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TOTAL FEES DUE</t>
  </si>
  <si>
    <t>NOTE:</t>
  </si>
  <si>
    <t>x</t>
  </si>
  <si>
    <t>TOTAL DISBURSEMENTS</t>
  </si>
  <si>
    <t>CHECKED BY</t>
  </si>
  <si>
    <t>Designation</t>
  </si>
  <si>
    <t>DATE :</t>
  </si>
  <si>
    <t>for</t>
  </si>
  <si>
    <t>EE</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</si>
  <si>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</si>
  <si>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</si>
  <si>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</si>
  <si>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</si>
  <si>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</si>
  <si>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</si>
  <si>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</si>
  <si>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</si>
  <si>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</si>
  <si>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</si>
  <si>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</si>
  <si>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</si>
  <si>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</si>
  <si>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</si>
  <si>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</si>
  <si>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</si>
  <si>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</si>
  <si>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</si>
  <si>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</si>
  <si>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</si>
  <si>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</si>
  <si>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</si>
  <si>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1. Traveling Time</t>
  </si>
  <si>
    <t xml:space="preserve">Date </t>
  </si>
  <si>
    <t xml:space="preserve">From </t>
  </si>
  <si>
    <t>To</t>
  </si>
  <si>
    <t>Total Hours</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</si>
  <si>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</si>
  <si>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</si>
  <si>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</si>
  <si>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</si>
  <si>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</si>
  <si>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</si>
  <si>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</si>
  <si>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</si>
  <si>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</si>
  <si>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</si>
  <si>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</si>
  <si>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</si>
  <si>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</si>
  <si>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</si>
  <si>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</si>
  <si>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</si>
  <si>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</si>
  <si>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</si>
  <si>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</si>
  <si>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</si>
  <si>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</si>
  <si>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</si>
  <si>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</si>
  <si>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</si>
  <si>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</si>
  <si>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</si>
  <si>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</si>
  <si>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</si>
  <si>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</si>
  <si>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</si>
  <si>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</si>
  <si>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</si>
  <si>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</si>
  <si>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</si>
  <si>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</si>
  <si>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</si>
  <si>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</si>
  <si>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</si>
  <si>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</si>
  <si>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</si>
  <si>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</si>
  <si>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</si>
  <si>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</si>
  <si>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</si>
  <si>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</si>
  <si>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</si>
  <si>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</si>
  <si>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</si>
  <si>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</si>
  <si>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</si>
  <si>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</si>
  <si>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</si>
  <si>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</si>
  <si>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</si>
  <si>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</si>
  <si>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</si>
  <si>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</si>
  <si>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</si>
  <si>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</si>
  <si>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</si>
  <si>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</si>
  <si>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</si>
  <si>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</si>
  <si>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</si>
  <si>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</si>
  <si>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</si>
  <si>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</si>
  <si>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TOTAL VALUE OF ELECTRICAL WORK :</t>
  </si>
  <si>
    <t>+</t>
  </si>
  <si>
    <t>CLAIM</t>
  </si>
  <si>
    <t>TOTAL FOR CONSTRUCTION AND COMPLETION STAGE</t>
  </si>
  <si>
    <t>MAXIMUM FOR "AGENT OF THE CLIENT"</t>
  </si>
  <si>
    <t xml:space="preserve"> Report: Time Based fees </t>
  </si>
  <si>
    <t>MAXIMUM FEE TO DATE</t>
  </si>
  <si>
    <t>2. Time Based fees: AGENT OF THE CLIENT</t>
  </si>
  <si>
    <t>For DIRECTOR: Project Management</t>
  </si>
  <si>
    <t>TYPE OF PROJECT:</t>
  </si>
  <si>
    <t>2004 Scales</t>
  </si>
  <si>
    <t>ELECTRICAL ENGINEERING PROJECT</t>
  </si>
  <si>
    <t>ELECTRICAL BUILDING PROJECT</t>
  </si>
  <si>
    <t>TOTAL VALUE OF PROJECT :</t>
  </si>
  <si>
    <t>TAX INVOICE</t>
  </si>
  <si>
    <t xml:space="preserve">     APPROVAL OBTAINED TO EXCEED 3% OF BASIC FEE (Y/N)</t>
  </si>
  <si>
    <t>ADDITIONAL FEE APPROVED FOR "AGENT OF THE CLIENT" SERVICES</t>
  </si>
  <si>
    <t>SIGNED</t>
  </si>
  <si>
    <t>BILL OF QUANTITY BY CONSULTING ENGINEER (Y/N)</t>
  </si>
  <si>
    <t>SCALE_2004E</t>
  </si>
  <si>
    <t>SCALE_2004B</t>
  </si>
  <si>
    <t>VALUE FOR CALCULATION PURPOSES</t>
  </si>
  <si>
    <r>
      <t xml:space="preserve">(B) ESTIMATED VALUE FOR DESIGN FEES DURING CONSTRUCTION </t>
    </r>
    <r>
      <rPr>
        <b/>
        <sz val="8"/>
        <color indexed="10"/>
        <rFont val="Arial"/>
        <family val="2"/>
      </rPr>
      <t>(STAGE 3)</t>
    </r>
  </si>
  <si>
    <r>
      <t xml:space="preserve">(D) FINAL MEASURED VALUES INCL. CPA &amp; P&amp;G </t>
    </r>
    <r>
      <rPr>
        <b/>
        <sz val="8"/>
        <color indexed="10"/>
        <rFont val="Arial"/>
        <family val="2"/>
      </rPr>
      <t>(STAGE 4 ONLY)</t>
    </r>
  </si>
  <si>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</si>
  <si>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</si>
  <si>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</si>
  <si>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</si>
  <si>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WORK IN VARIATION ORDERS BUT EXCLUDING THOSE RELEVANT TO WORK ON EXISTING FACILITIES.</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</si>
  <si>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</si>
  <si>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</si>
  <si>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</si>
  <si>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</si>
  <si>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</si>
  <si>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DATE OF INVOICE</t>
  </si>
  <si>
    <t>FEES (a) PRELIMINARY DESIGN, DESIGN &amp; TENDER STAGES.</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</si>
  <si>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</si>
  <si>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</si>
  <si>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</si>
  <si>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</si>
  <si>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</si>
  <si>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</si>
  <si>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</si>
  <si>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</si>
  <si>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</si>
  <si>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</si>
  <si>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TARGETED PROCUREMENT (Only on Engineering project) (Y/N)</t>
  </si>
  <si>
    <t>AGENT OF THE CLIENT (OHSA) (Only on Engineering project) (Y/N)</t>
  </si>
  <si>
    <t>FEES (b) CONSTRUCTION AND COMPLETION STAGES</t>
  </si>
  <si>
    <t>1. Time Based fees: Report stage (Only if specifically appointed as such)</t>
  </si>
  <si>
    <t>WORKBOOK FOR THE CALCULATION OF CONSULTING ENGINEER'S FEES IN TERMS OF THE GUIDELINE FOR SERVICES AND FEES PUBLISHED BY ECSA AND AMENDED BY DPW</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</si>
  <si>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</si>
  <si>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</si>
  <si>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</si>
  <si>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</si>
  <si>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</si>
  <si>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</si>
  <si>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</si>
  <si>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</si>
  <si>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</si>
  <si>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</si>
  <si>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</si>
  <si>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</si>
  <si>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</si>
  <si>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</si>
  <si>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</si>
  <si>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t>GROUND RULES</t>
  </si>
  <si>
    <t>COMPANY REGISTRATION NUMBER</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</si>
  <si>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</si>
  <si>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</si>
  <si>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</si>
  <si>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N</t>
  </si>
  <si>
    <t>DEPARTMENTAL FILE NUMBER:</t>
  </si>
  <si>
    <t>DPW WCS NUMBER:</t>
  </si>
  <si>
    <t>DPW DRAWING NUMBER</t>
  </si>
  <si>
    <t>Project Manager</t>
  </si>
  <si>
    <t>Telephone number</t>
  </si>
  <si>
    <t xml:space="preserve">PROJECT MANAGER: </t>
  </si>
  <si>
    <t>DPW FILE NUMBER:</t>
  </si>
  <si>
    <t>DPW WCS NUMBER</t>
  </si>
  <si>
    <t>TELEPHONE &amp; FACSIMILE NUMBERS</t>
  </si>
  <si>
    <t>FEES CODE (YEAR)</t>
  </si>
  <si>
    <t xml:space="preserve">ELECTRICAL/ELECTRONIC ENGINEERING SERVICES </t>
  </si>
  <si>
    <t xml:space="preserve"> FEE FOR ELECTRICAL/ELECTRONIC ENGINEERING SERVICES: </t>
  </si>
  <si>
    <t>Tel</t>
  </si>
  <si>
    <t>Fax</t>
  </si>
  <si>
    <r>
      <t xml:space="preserve">When typing </t>
    </r>
    <r>
      <rPr>
        <b/>
        <sz val="10"/>
        <rFont val="Arial"/>
        <family val="2"/>
      </rPr>
      <t>amounts</t>
    </r>
    <r>
      <rPr>
        <sz val="10"/>
        <rFont val="Arial"/>
        <family val="2"/>
      </rPr>
      <t xml:space="preserve"> only type the value. No "R" in front and no spaces between the numbers.</t>
    </r>
  </si>
  <si>
    <t>FEE FOR ELECTRICAL/ELECTRONIC ENGINEERING SERVICES</t>
  </si>
  <si>
    <t>WCS NO</t>
  </si>
  <si>
    <t>POSTAL ADDRESS:</t>
  </si>
  <si>
    <t>FACSIMILE  NO:</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</si>
  <si>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</si>
  <si>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</si>
  <si>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</si>
  <si>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</si>
  <si>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</si>
  <si>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</si>
  <si>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</si>
  <si>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</si>
  <si>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</si>
  <si>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</si>
  <si>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</si>
  <si>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</si>
  <si>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</si>
  <si>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</si>
  <si>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</si>
  <si>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Cellphone number</t>
  </si>
  <si>
    <t>Cell</t>
  </si>
  <si>
    <t>REPORT STAGE (Only if specifically appointed for this stage)</t>
  </si>
  <si>
    <t xml:space="preserve">BASIC FEE FOR WORK,  NOT AFFECTED BY ANY FACTORS. </t>
  </si>
  <si>
    <t>TARGETED/PREFERENTIAL PROCUREMENT</t>
  </si>
  <si>
    <t>NO BILL OF QUANTITIES</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</si>
  <si>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</si>
  <si>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</si>
  <si>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</si>
  <si>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</si>
  <si>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BUILDING PROJECT</t>
  </si>
  <si>
    <t>ATTACHED TO CLAIM NO</t>
  </si>
  <si>
    <t>PAYMENT NO</t>
  </si>
  <si>
    <t>1</t>
  </si>
  <si>
    <t>CARRIED OVER</t>
  </si>
  <si>
    <t>38</t>
  </si>
  <si>
    <t xml:space="preserve"> Report: Time Based fees Total Excl VAT</t>
  </si>
  <si>
    <t xml:space="preserve"> Agent of the client: Time Based fees Total Excl VAT</t>
  </si>
  <si>
    <t>Typing Duplicating &amp; Printing Excl VAT</t>
  </si>
  <si>
    <t>Site Staff &amp; Other Charges Total Excl VAT</t>
  </si>
  <si>
    <t>TRAVELLING  TIME</t>
  </si>
  <si>
    <t xml:space="preserve">CONSTRUCTION MONITORING  &amp; OTHER </t>
  </si>
  <si>
    <t>Travelling  time</t>
  </si>
  <si>
    <t>Traveling Time Total Excl VAT</t>
  </si>
  <si>
    <t>Other Charges Total (Incl VAT)</t>
  </si>
  <si>
    <t>Travelling  &amp; Public Transport Total Excl VAT</t>
  </si>
  <si>
    <t>3. Time Based fees: Construction Monitoring &amp; Other</t>
  </si>
  <si>
    <r>
      <t>Additional Construction Monitoring</t>
    </r>
    <r>
      <rPr>
        <sz val="10"/>
        <rFont val="Arial"/>
        <family val="2"/>
      </rPr>
      <t>: A separately motivated fee is mentioned but not determined. This can be a separately calculated fee with the calculations shown on the time based fee sheet</t>
    </r>
  </si>
  <si>
    <t>Construction Monitoring &amp; Other: Time Based fees Total Excl VAT</t>
  </si>
  <si>
    <t>Travelling Time</t>
  </si>
  <si>
    <t>Time Based fees: Other</t>
  </si>
  <si>
    <t>Toll Gate</t>
  </si>
  <si>
    <t>Part Time Supervision Total Incl VAT</t>
  </si>
  <si>
    <t>Full Time Supervision Total Incl VAT</t>
  </si>
  <si>
    <t>Travelling expenses</t>
  </si>
  <si>
    <t xml:space="preserve">2. Motor Vehicle Expenses [Up to 3000 cc engine capacity] </t>
  </si>
  <si>
    <t>Typing Total Incl VAT</t>
  </si>
  <si>
    <t>Duplicating Total INCL VAT</t>
  </si>
  <si>
    <t>Covers &amp; Binders Total INCL VAT</t>
  </si>
  <si>
    <t>Printing Total INCL VAT</t>
  </si>
  <si>
    <t>NOTE: -All ITEMS  MUST INCLUDE VAT</t>
  </si>
  <si>
    <t>INPUT ALL INFORMATION FOR THE WHOLE PROJECT</t>
  </si>
  <si>
    <t>NOTE: ALL ITEMS MUST EXCLUDE VAT</t>
  </si>
  <si>
    <t>Site Staff &amp; Other Charges Total</t>
  </si>
  <si>
    <t>Hours claimed</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</si>
  <si>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</si>
  <si>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</si>
  <si>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</si>
  <si>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</si>
  <si>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</si>
  <si>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</si>
  <si>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Government Gazette No:</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</si>
  <si>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</si>
  <si>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</si>
  <si>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</si>
  <si>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</si>
  <si>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</si>
  <si>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</si>
  <si>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</si>
  <si>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</si>
  <si>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</si>
  <si>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</si>
  <si>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</si>
  <si>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TENDER VALUES</t>
  </si>
  <si>
    <t>PRELIMINARY DESIGN</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</si>
  <si>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</si>
  <si>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</si>
  <si>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</si>
  <si>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</si>
  <si>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</si>
  <si>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</si>
  <si>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</si>
  <si>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</si>
  <si>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</si>
  <si>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</si>
  <si>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</si>
  <si>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</si>
  <si>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</si>
  <si>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</si>
  <si>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</si>
  <si>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</si>
  <si>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</si>
  <si>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</si>
  <si>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</si>
  <si>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</si>
  <si>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</si>
  <si>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</si>
  <si>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</si>
  <si>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</si>
  <si>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</si>
  <si>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</si>
  <si>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</si>
  <si>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</si>
  <si>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</si>
  <si>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</si>
  <si>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</si>
  <si>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</si>
  <si>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</si>
  <si>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</si>
  <si>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</si>
  <si>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</si>
  <si>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</si>
  <si>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</si>
  <si>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</si>
  <si>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</si>
  <si>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</si>
  <si>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</si>
  <si>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</si>
  <si>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</si>
  <si>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</si>
  <si>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</si>
  <si>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</si>
  <si>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</si>
  <si>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</si>
  <si>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</si>
  <si>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</si>
  <si>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</si>
  <si>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</si>
  <si>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</si>
  <si>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PREVIOUS CLAIMS</t>
  </si>
  <si>
    <t>Toll Gate &amp; Parking</t>
  </si>
  <si>
    <t>3. Subsistence Charges [See your letter of appointment. Use either Table 4 or Table 5, not both]</t>
  </si>
  <si>
    <t>Revision 4.1  2012-10</t>
  </si>
  <si>
    <t>PLEASE READ THE NOTES (1st SHEET) BEFORE STARTING TO POPULATE THE SHEETS. COMPLETE ALL YELLOW CELLS!!!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</si>
  <si>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</si>
  <si>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</si>
  <si>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</si>
  <si>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</si>
  <si>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</si>
  <si>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</si>
  <si>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</si>
  <si>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</si>
  <si>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</si>
  <si>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</si>
  <si>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</si>
  <si>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</si>
  <si>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</si>
  <si>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</si>
  <si>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</si>
  <si>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</si>
  <si>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</si>
  <si>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</si>
  <si>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</si>
  <si>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</si>
  <si>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</si>
  <si>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</si>
  <si>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</si>
  <si>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</si>
  <si>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</si>
  <si>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</si>
  <si>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</si>
  <si>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</si>
  <si>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</si>
  <si>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</si>
  <si>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</si>
  <si>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</si>
  <si>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</si>
  <si>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</si>
  <si>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</si>
  <si>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</si>
  <si>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</si>
  <si>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</si>
  <si>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</si>
  <si>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</si>
  <si>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</si>
  <si>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</si>
  <si>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</si>
  <si>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</si>
  <si>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</si>
  <si>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</si>
  <si>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</si>
  <si>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</si>
  <si>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</si>
  <si>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</si>
  <si>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</si>
  <si>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</si>
  <si>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</si>
  <si>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</si>
  <si>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</si>
  <si>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</si>
  <si>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</si>
  <si>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</si>
  <si>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</si>
  <si>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</si>
  <si>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</si>
  <si>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</si>
  <si>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</si>
  <si>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</si>
  <si>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</si>
  <si>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</si>
  <si>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</si>
  <si>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</si>
  <si>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</si>
  <si>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</si>
  <si>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</si>
  <si>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</si>
  <si>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</si>
  <si>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</si>
  <si>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</si>
  <si>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</si>
  <si>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</si>
  <si>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</si>
  <si>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</si>
  <si>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</si>
  <si>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</si>
  <si>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</si>
  <si>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</si>
  <si>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</si>
  <si>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</si>
  <si>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</si>
  <si>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</si>
  <si>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</si>
  <si>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</si>
  <si>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</si>
  <si>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</si>
  <si>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</si>
  <si>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</si>
  <si>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</si>
  <si>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</si>
  <si>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</si>
  <si>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</si>
  <si>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</si>
  <si>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</si>
  <si>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</si>
  <si>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</si>
  <si>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</si>
  <si>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</si>
  <si>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</si>
  <si>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</si>
  <si>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</si>
  <si>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</si>
  <si>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</si>
  <si>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</si>
  <si>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</si>
  <si>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</si>
  <si>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</si>
  <si>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</si>
  <si>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</si>
  <si>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</si>
  <si>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</si>
  <si>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</si>
  <si>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</si>
  <si>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</si>
  <si>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</si>
  <si>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</si>
  <si>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</si>
  <si>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</si>
  <si>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</si>
  <si>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</si>
  <si>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</si>
  <si>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</si>
  <si>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</si>
  <si>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</si>
  <si>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</si>
  <si>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</si>
  <si>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</si>
  <si>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Portion claimed %</t>
  </si>
  <si>
    <t>Approved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</si>
</sst>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quot;R&quot;\ #,##0;[Red]&quot;R&quot;\ \-#,##0"/>
    <numFmt numFmtId="165" formatCode="_ &quot;R&quot;\ * #,##0.00_ ;_ &quot;R&quot;\ * \-#,##0.00_ ;_ &quot;R&quot;\ * &quot;-&quot;??_ ;_ @_ "/>
    <numFmt numFmtId="166" formatCode="#.00"/>
    <numFmt numFmtId="167" formatCode="#."/>
    <numFmt numFmtId="168" formatCode="m\o\n\th\ d\,\ yyyy"/>
    <numFmt numFmtId="169" formatCode="&quot;R&quot;\ #,##0.00_);\(&quot;R&quot;\ #,##0.00\)"/>
    <numFmt numFmtId="170" formatCode="dd\-mmm\-yy_)"/>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m\ yyyy"/>
    <numFmt numFmtId="179" formatCode="00"/>
    <numFmt numFmtId="180" formatCode="dd\-mmm\-yyyy"/>
    <numFmt numFmtId="181" formatCode="000000"/>
    <numFmt numFmtId="182" formatCode="0.0"/>
  </numFmts>
  <fonts count="98"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8"/>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sz val="10"/>
      <color indexed="18"/>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i/>
      <sz val="11"/>
      <color indexed="10"/>
      <name val="Arial"/>
      <family val="2"/>
    </font>
    <font>
      <b/>
      <sz val="20"/>
      <color indexed="10"/>
      <name val="Arial"/>
      <family val="2"/>
    </font>
    <font>
      <b/>
      <sz val="8"/>
      <color indexed="10"/>
      <name val="Arial"/>
      <family val="2"/>
    </font>
    <font>
      <b/>
      <i/>
      <sz val="12"/>
      <color indexed="10"/>
      <name val="Arial"/>
      <family val="2"/>
    </font>
    <font>
      <b/>
      <sz val="14"/>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b/>
      <sz val="14"/>
      <name val="Arial"/>
      <family val="2"/>
    </font>
    <font>
      <b/>
      <u/>
      <sz val="11"/>
      <name val="Arial"/>
      <family val="2"/>
    </font>
    <font>
      <i/>
      <sz val="12"/>
      <name val="Arial"/>
      <family val="2"/>
    </font>
    <font>
      <i/>
      <sz val="11"/>
      <color indexed="12"/>
      <name val="Arial"/>
      <family val="2"/>
    </font>
    <font>
      <b/>
      <sz val="11"/>
      <color indexed="15"/>
      <name val="Arial"/>
      <family val="2"/>
    </font>
    <font>
      <sz val="11"/>
      <color indexed="15"/>
      <name val="Arial"/>
      <family val="2"/>
    </font>
    <font>
      <i/>
      <sz val="11"/>
      <color indexed="8"/>
      <name val="Arial"/>
      <family val="2"/>
    </font>
    <font>
      <i/>
      <u/>
      <sz val="11"/>
      <name val="Arial"/>
      <family val="2"/>
    </font>
    <font>
      <b/>
      <sz val="12"/>
      <color indexed="17"/>
      <name val="Arial"/>
      <family val="2"/>
    </font>
    <font>
      <b/>
      <sz val="18"/>
      <color indexed="10"/>
      <name val="Arial"/>
      <family val="2"/>
    </font>
    <font>
      <sz val="10"/>
      <color indexed="41"/>
      <name val="Arial"/>
      <family val="2"/>
    </font>
    <font>
      <i/>
      <sz val="10"/>
      <name val="Arial"/>
      <family val="2"/>
    </font>
    <font>
      <b/>
      <i/>
      <sz val="11"/>
      <name val="Arial"/>
      <family val="2"/>
    </font>
    <font>
      <sz val="14"/>
      <name val="Arial"/>
      <family val="2"/>
    </font>
    <font>
      <sz val="9"/>
      <color indexed="81"/>
      <name val="Tahoma"/>
      <family val="2"/>
    </font>
    <font>
      <sz val="18"/>
      <name val="Arial"/>
      <family val="2"/>
    </font>
    <font>
      <sz val="16"/>
      <color indexed="50"/>
      <name val="Arial"/>
      <family val="2"/>
    </font>
    <font>
      <b/>
      <u/>
      <sz val="16"/>
      <color indexed="10"/>
      <name val="Arial"/>
      <family val="2"/>
    </font>
    <font>
      <sz val="16"/>
      <name val="Arial"/>
      <family val="2"/>
    </font>
    <font>
      <sz val="16"/>
      <name val="Courier"/>
      <family val="3"/>
    </font>
    <font>
      <u/>
      <sz val="16"/>
      <name val="Arial"/>
      <family val="2"/>
    </font>
    <font>
      <sz val="16"/>
      <color indexed="10"/>
      <name val="Courier"/>
      <family val="3"/>
    </font>
    <font>
      <sz val="9"/>
      <name val="Arial"/>
      <family val="2"/>
    </font>
    <font>
      <b/>
      <i/>
      <sz val="10"/>
      <color indexed="12"/>
      <name val="Arial"/>
      <family val="2"/>
    </font>
    <font>
      <sz val="10"/>
      <color indexed="12"/>
      <name val="Courier"/>
      <family val="3"/>
    </font>
    <font>
      <sz val="12"/>
      <color indexed="12"/>
      <name val="Courier"/>
      <family val="3"/>
    </font>
    <font>
      <b/>
      <u/>
      <sz val="12"/>
      <name val="Arial"/>
      <family val="2"/>
    </font>
    <font>
      <sz val="10"/>
      <color indexed="10"/>
      <name val="Arial"/>
      <family val="2"/>
    </font>
    <font>
      <b/>
      <sz val="18"/>
      <name val="Arial"/>
      <family val="2"/>
    </font>
    <font>
      <b/>
      <sz val="12"/>
      <color indexed="12"/>
      <name val="Arial"/>
      <family val="2"/>
    </font>
    <font>
      <b/>
      <sz val="22"/>
      <color indexed="57"/>
      <name val="Arial"/>
      <family val="2"/>
    </font>
    <font>
      <b/>
      <sz val="22"/>
      <color indexed="57"/>
      <name val="Courier"/>
      <family val="3"/>
    </font>
    <font>
      <b/>
      <sz val="12"/>
      <color indexed="57"/>
      <name val="Courier"/>
      <family val="3"/>
    </font>
    <font>
      <sz val="8"/>
      <color indexed="10"/>
      <name val="Tahoma"/>
      <family val="2"/>
    </font>
    <font>
      <b/>
      <sz val="11"/>
      <color indexed="10"/>
      <name val="Arial Narrow"/>
      <family val="2"/>
    </font>
    <font>
      <sz val="12"/>
      <color indexed="81"/>
      <name val="Tahoma"/>
      <family val="2"/>
    </font>
    <font>
      <sz val="12"/>
      <color indexed="10"/>
      <name val="Courier"/>
      <family val="3"/>
    </font>
    <font>
      <sz val="12"/>
      <name val="Courier"/>
      <family val="3"/>
    </font>
    <font>
      <b/>
      <sz val="10"/>
      <name val="Courier"/>
      <family val="3"/>
    </font>
    <font>
      <b/>
      <i/>
      <sz val="10"/>
      <color rgb="FFFF0000"/>
      <name val="Arial"/>
      <family val="2"/>
    </font>
    <font>
      <b/>
      <u/>
      <sz val="14"/>
      <name val="Arial"/>
      <family val="2"/>
    </font>
    <font>
      <b/>
      <u/>
      <sz val="10"/>
      <name val="Arial"/>
      <family val="2"/>
    </font>
    <font>
      <u/>
      <sz val="10"/>
      <name val="Arial"/>
      <family val="2"/>
    </font>
    <font>
      <b/>
      <sz val="11"/>
      <color rgb="FF1F497D"/>
      <name val="Arial"/>
      <family val="2"/>
    </font>
    <font>
      <sz val="10"/>
      <name val="Courier"/>
      <family val="3"/>
    </font>
    <font>
      <sz val="11"/>
      <color rgb="FF1F497D"/>
      <name val="Arial"/>
      <family val="2"/>
    </font>
    <font>
      <sz val="8"/>
      <name val="Arial"/>
      <family val="2"/>
    </font>
    <font>
      <u/>
      <sz val="10"/>
      <color rgb="FFFF0000"/>
      <name val="Arial"/>
      <family val="2"/>
    </font>
  </fonts>
  <fills count="11">
    <fill>
      <patternFill patternType="none"/>
    </fill>
    <fill>
      <patternFill patternType="gray125"/>
    </fill>
    <fill>
      <patternFill patternType="solid">
        <fgColor indexed="42"/>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solid">
        <fgColor indexed="13"/>
        <bgColor indexed="64"/>
      </patternFill>
    </fill>
    <fill>
      <patternFill patternType="lightTrellis"/>
    </fill>
    <fill>
      <patternFill patternType="solid">
        <fgColor indexed="22"/>
        <bgColor indexed="64"/>
      </patternFill>
    </fill>
    <fill>
      <patternFill patternType="solid">
        <fgColor indexed="15"/>
        <bgColor indexed="64"/>
      </patternFill>
    </fill>
    <fill>
      <patternFill patternType="solid">
        <fgColor theme="0" tint="-4.9989318521683403E-2"/>
        <bgColor indexed="64"/>
      </patternFill>
    </fill>
  </fills>
  <borders count="187">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bottom style="medium">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right style="double">
        <color indexed="64"/>
      </right>
      <top style="thin">
        <color indexed="64"/>
      </top>
      <bottom style="medium">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hair">
        <color indexed="64"/>
      </top>
      <bottom style="hair">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top/>
      <bottom style="dotted">
        <color indexed="64"/>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s>
  <cellStyleXfs count="18">
    <xf numFmtId="0" fontId="0" fillId="0" borderId="0"/>
    <xf numFmtId="165" fontId="2" fillId="0" borderId="0" applyFont="0" applyFill="0" applyBorder="0" applyAlignment="0" applyProtection="0"/>
    <xf numFmtId="168"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6" fontId="3" fillId="0" borderId="0">
      <protection locked="0"/>
    </xf>
    <xf numFmtId="167" fontId="4" fillId="0" borderId="0">
      <protection locked="0"/>
    </xf>
    <xf numFmtId="167" fontId="4" fillId="0" borderId="0">
      <protection locked="0"/>
    </xf>
    <xf numFmtId="0" fontId="31" fillId="0" borderId="0"/>
    <xf numFmtId="0" fontId="13" fillId="0" borderId="0"/>
    <xf numFmtId="0" fontId="1" fillId="0" borderId="0"/>
    <xf numFmtId="9" fontId="2" fillId="0" borderId="0" applyFont="0" applyFill="0" applyBorder="0" applyAlignment="0" applyProtection="0"/>
    <xf numFmtId="167" fontId="3" fillId="0" borderId="1">
      <protection locked="0"/>
    </xf>
  </cellStyleXfs>
  <cellXfs count="1344">
    <xf numFmtId="0" fontId="0" fillId="0" borderId="0" xfId="0"/>
    <xf numFmtId="0" fontId="6" fillId="0" borderId="0" xfId="0" applyFont="1" applyFill="1" applyBorder="1" applyProtection="1"/>
    <xf numFmtId="0" fontId="0" fillId="0" borderId="0" xfId="0" applyBorder="1"/>
    <xf numFmtId="0" fontId="0" fillId="0" borderId="2" xfId="0" applyBorder="1"/>
    <xf numFmtId="0" fontId="0" fillId="0" borderId="3" xfId="0" applyBorder="1"/>
    <xf numFmtId="0" fontId="16" fillId="0" borderId="0" xfId="0" applyFont="1" applyFill="1" applyBorder="1" applyProtection="1"/>
    <xf numFmtId="0" fontId="17" fillId="0" borderId="0" xfId="0" applyFont="1" applyBorder="1"/>
    <xf numFmtId="0" fontId="18" fillId="0" borderId="0" xfId="0" applyFont="1" applyBorder="1" applyAlignment="1">
      <alignment horizontal="right"/>
    </xf>
    <xf numFmtId="0" fontId="16" fillId="0" borderId="0" xfId="0" applyFont="1" applyBorder="1"/>
    <xf numFmtId="0" fontId="8" fillId="0" borderId="0" xfId="0" applyFont="1"/>
    <xf numFmtId="0" fontId="16" fillId="0" borderId="0" xfId="0" applyFont="1"/>
    <xf numFmtId="0" fontId="18" fillId="0" borderId="4" xfId="0" applyFont="1" applyBorder="1" applyAlignment="1">
      <alignment horizontal="right"/>
    </xf>
    <xf numFmtId="165" fontId="25" fillId="0" borderId="0" xfId="1" applyFont="1" applyBorder="1"/>
    <xf numFmtId="0" fontId="5" fillId="0" borderId="0" xfId="0" applyFont="1"/>
    <xf numFmtId="0" fontId="5" fillId="0" borderId="5" xfId="0" applyFont="1" applyBorder="1"/>
    <xf numFmtId="164" fontId="33" fillId="0" borderId="5" xfId="15" applyNumberFormat="1" applyFont="1" applyBorder="1"/>
    <xf numFmtId="3" fontId="34" fillId="0" borderId="0" xfId="14" applyNumberFormat="1" applyFont="1" applyBorder="1" applyProtection="1">
      <protection locked="0"/>
    </xf>
    <xf numFmtId="0" fontId="15" fillId="0" borderId="0" xfId="0" applyFont="1"/>
    <xf numFmtId="0" fontId="35" fillId="0" borderId="0" xfId="14" applyFont="1" applyProtection="1"/>
    <xf numFmtId="3" fontId="35" fillId="0" borderId="0" xfId="14" applyNumberFormat="1" applyFont="1" applyBorder="1" applyProtection="1"/>
    <xf numFmtId="10" fontId="33" fillId="0" borderId="5" xfId="16" applyNumberFormat="1" applyFont="1" applyBorder="1" applyAlignment="1">
      <alignment horizontal="center" vertical="top" wrapText="1"/>
    </xf>
    <xf numFmtId="10" fontId="5" fillId="0" borderId="5" xfId="0" applyNumberFormat="1" applyFont="1" applyBorder="1" applyAlignment="1">
      <alignment horizontal="center"/>
    </xf>
    <xf numFmtId="10" fontId="33" fillId="0" borderId="5" xfId="16" applyNumberFormat="1" applyFont="1" applyBorder="1" applyAlignment="1">
      <alignment horizontal="center"/>
    </xf>
    <xf numFmtId="0" fontId="16" fillId="0" borderId="0" xfId="0" applyFont="1" applyFill="1" applyBorder="1"/>
    <xf numFmtId="170" fontId="16" fillId="0" borderId="0" xfId="0" applyNumberFormat="1" applyFont="1" applyFill="1" applyBorder="1" applyProtection="1">
      <protection locked="0"/>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173" fontId="0" fillId="0" borderId="0" xfId="0" applyNumberFormat="1"/>
    <xf numFmtId="0" fontId="16" fillId="0" borderId="3"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0" fontId="8" fillId="2" borderId="8" xfId="0" applyFont="1" applyFill="1" applyBorder="1" applyAlignment="1" applyProtection="1">
      <alignment horizontal="center" vertical="center" wrapText="1"/>
    </xf>
    <xf numFmtId="0" fontId="16" fillId="0" borderId="9" xfId="0" applyFont="1" applyBorder="1" applyAlignment="1" applyProtection="1">
      <alignment vertical="center"/>
    </xf>
    <xf numFmtId="176" fontId="18" fillId="0" borderId="10" xfId="0" applyNumberFormat="1" applyFont="1" applyBorder="1" applyAlignment="1" applyProtection="1">
      <alignment vertical="center"/>
    </xf>
    <xf numFmtId="0" fontId="16" fillId="0" borderId="3" xfId="0" applyFont="1" applyFill="1" applyBorder="1" applyAlignment="1" applyProtection="1">
      <alignment horizontal="left" vertical="center"/>
    </xf>
    <xf numFmtId="0" fontId="16" fillId="0" borderId="0" xfId="0" applyFont="1" applyBorder="1" applyAlignment="1" applyProtection="1">
      <alignment vertical="center"/>
    </xf>
    <xf numFmtId="0" fontId="16" fillId="3" borderId="3"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8" fillId="0" borderId="0" xfId="0" applyFont="1" applyBorder="1" applyAlignment="1" applyProtection="1">
      <alignment vertical="center"/>
    </xf>
    <xf numFmtId="176" fontId="18" fillId="0" borderId="11" xfId="0" applyNumberFormat="1" applyFont="1" applyBorder="1" applyAlignment="1" applyProtection="1">
      <alignment vertical="center"/>
    </xf>
    <xf numFmtId="0" fontId="8" fillId="0" borderId="0" xfId="0" applyFont="1" applyAlignment="1">
      <alignment vertical="top" wrapText="1"/>
    </xf>
    <xf numFmtId="0" fontId="5" fillId="0" borderId="0" xfId="0" applyFont="1" applyAlignment="1">
      <alignment vertical="top" wrapText="1"/>
    </xf>
    <xf numFmtId="0" fontId="5" fillId="0" borderId="0" xfId="0" applyNumberFormat="1" applyFont="1" applyAlignment="1">
      <alignment vertical="center" wrapText="1"/>
    </xf>
    <xf numFmtId="0" fontId="50" fillId="0" borderId="0" xfId="0" applyFont="1"/>
    <xf numFmtId="0" fontId="39" fillId="0" borderId="9" xfId="0" applyFont="1" applyBorder="1" applyAlignment="1" applyProtection="1">
      <alignment vertical="center"/>
    </xf>
    <xf numFmtId="0" fontId="5" fillId="0" borderId="0" xfId="0" applyFont="1" applyAlignment="1">
      <alignment vertical="center" wrapText="1"/>
    </xf>
    <xf numFmtId="0" fontId="5" fillId="0" borderId="0" xfId="0" applyFont="1" applyAlignment="1">
      <alignment horizontal="center" vertical="top" wrapText="1"/>
    </xf>
    <xf numFmtId="0" fontId="5" fillId="0" borderId="0" xfId="0" applyFont="1" applyBorder="1" applyAlignment="1">
      <alignment vertical="top" wrapText="1"/>
    </xf>
    <xf numFmtId="0" fontId="0" fillId="0" borderId="0" xfId="0" applyAlignment="1">
      <alignment horizontal="center" vertical="top"/>
    </xf>
    <xf numFmtId="0" fontId="15" fillId="0" borderId="0" xfId="0" applyFont="1" applyAlignment="1">
      <alignment vertical="center" wrapText="1"/>
    </xf>
    <xf numFmtId="0" fontId="18" fillId="0" borderId="0" xfId="0" applyFont="1" applyAlignment="1">
      <alignment vertical="center" wrapText="1"/>
    </xf>
    <xf numFmtId="0" fontId="35" fillId="0" borderId="0" xfId="0" applyFont="1" applyBorder="1" applyAlignment="1" applyProtection="1">
      <alignment vertical="center"/>
    </xf>
    <xf numFmtId="0" fontId="18" fillId="0" borderId="3" xfId="0" applyFont="1" applyFill="1" applyBorder="1" applyAlignment="1" applyProtection="1">
      <alignment horizontal="left" vertical="center"/>
    </xf>
    <xf numFmtId="0" fontId="39" fillId="0" borderId="0" xfId="0" applyFont="1" applyBorder="1" applyAlignment="1" applyProtection="1">
      <alignment vertical="center"/>
    </xf>
    <xf numFmtId="0" fontId="16" fillId="0" borderId="12" xfId="0" applyFont="1" applyBorder="1" applyAlignment="1" applyProtection="1">
      <alignment vertical="center"/>
    </xf>
    <xf numFmtId="0" fontId="18" fillId="0" borderId="3" xfId="0" applyFont="1" applyBorder="1" applyAlignment="1" applyProtection="1">
      <alignment vertical="center"/>
    </xf>
    <xf numFmtId="0" fontId="18" fillId="0" borderId="0" xfId="0" applyFont="1" applyFill="1" applyBorder="1" applyAlignment="1" applyProtection="1">
      <alignment horizontal="left" vertical="center"/>
    </xf>
    <xf numFmtId="0" fontId="14" fillId="0" borderId="12" xfId="0" applyFont="1" applyBorder="1" applyAlignment="1">
      <alignment vertical="center"/>
    </xf>
    <xf numFmtId="0" fontId="53" fillId="0" borderId="0" xfId="0" applyFont="1" applyBorder="1" applyAlignment="1" applyProtection="1">
      <alignment vertical="center"/>
    </xf>
    <xf numFmtId="1" fontId="39" fillId="0" borderId="0" xfId="0" applyNumberFormat="1" applyFont="1" applyBorder="1" applyAlignment="1" applyProtection="1">
      <alignment horizontal="left" vertical="center"/>
    </xf>
    <xf numFmtId="0" fontId="18" fillId="0" borderId="13" xfId="0" applyFont="1" applyBorder="1" applyAlignment="1" applyProtection="1">
      <alignment vertical="center"/>
    </xf>
    <xf numFmtId="1" fontId="39" fillId="0" borderId="9" xfId="0" applyNumberFormat="1" applyFont="1" applyBorder="1" applyAlignment="1" applyProtection="1">
      <alignment horizontal="left" vertical="center"/>
    </xf>
    <xf numFmtId="0" fontId="18" fillId="0" borderId="9" xfId="0" applyFont="1" applyFill="1" applyBorder="1" applyAlignment="1" applyProtection="1">
      <alignment horizontal="left" vertical="center"/>
    </xf>
    <xf numFmtId="0" fontId="18" fillId="0" borderId="9" xfId="0" applyFont="1" applyBorder="1" applyAlignment="1" applyProtection="1">
      <alignment vertical="center"/>
    </xf>
    <xf numFmtId="0" fontId="32" fillId="0" borderId="5" xfId="0" applyFont="1" applyFill="1" applyBorder="1" applyAlignment="1" applyProtection="1">
      <alignment horizontal="center" vertical="center"/>
    </xf>
    <xf numFmtId="0" fontId="28" fillId="0" borderId="14" xfId="0" applyFont="1" applyFill="1" applyBorder="1" applyAlignment="1" applyProtection="1">
      <alignment vertical="center"/>
    </xf>
    <xf numFmtId="0" fontId="16" fillId="0" borderId="0" xfId="0" applyFont="1" applyFill="1" applyBorder="1" applyAlignment="1" applyProtection="1">
      <alignment horizontal="center" vertical="center" wrapText="1"/>
    </xf>
    <xf numFmtId="0" fontId="32" fillId="0" borderId="15" xfId="0" applyFont="1" applyFill="1" applyBorder="1" applyAlignment="1" applyProtection="1">
      <alignment horizontal="left" vertical="center"/>
    </xf>
    <xf numFmtId="1" fontId="54" fillId="0" borderId="16" xfId="0" applyNumberFormat="1" applyFont="1" applyFill="1" applyBorder="1" applyAlignment="1" applyProtection="1">
      <alignment horizontal="center" vertical="center"/>
    </xf>
    <xf numFmtId="0" fontId="40" fillId="0" borderId="9" xfId="0" applyFont="1" applyFill="1" applyBorder="1" applyAlignment="1" applyProtection="1">
      <alignment horizontal="right" vertical="center"/>
    </xf>
    <xf numFmtId="0" fontId="16" fillId="0" borderId="17" xfId="0" applyFont="1" applyFill="1" applyBorder="1" applyAlignment="1" applyProtection="1">
      <alignment horizontal="left" vertical="center"/>
    </xf>
    <xf numFmtId="0" fontId="16" fillId="0" borderId="18" xfId="0" applyFont="1" applyFill="1" applyBorder="1" applyAlignment="1" applyProtection="1">
      <alignment vertical="center"/>
    </xf>
    <xf numFmtId="0" fontId="16" fillId="0" borderId="19" xfId="0" applyFont="1" applyBorder="1" applyAlignment="1" applyProtection="1">
      <alignment vertical="center"/>
    </xf>
    <xf numFmtId="0" fontId="16" fillId="0" borderId="19" xfId="0" applyFont="1" applyFill="1" applyBorder="1" applyAlignment="1" applyProtection="1">
      <alignment vertical="center"/>
    </xf>
    <xf numFmtId="0" fontId="16" fillId="0" borderId="17" xfId="0" applyFont="1" applyBorder="1" applyAlignment="1" applyProtection="1">
      <alignment vertical="center"/>
    </xf>
    <xf numFmtId="0" fontId="54" fillId="0" borderId="19" xfId="0" applyFont="1" applyFill="1" applyBorder="1" applyAlignment="1" applyProtection="1">
      <alignment horizontal="center" vertical="center"/>
    </xf>
    <xf numFmtId="0" fontId="16" fillId="0" borderId="18" xfId="0" applyFont="1" applyBorder="1" applyAlignment="1" applyProtection="1">
      <alignment vertical="center"/>
    </xf>
    <xf numFmtId="0" fontId="18" fillId="0" borderId="19" xfId="0" applyFont="1" applyBorder="1" applyAlignment="1" applyProtection="1">
      <alignment vertical="center"/>
    </xf>
    <xf numFmtId="0" fontId="16" fillId="0" borderId="20" xfId="0" applyFont="1" applyFill="1" applyBorder="1" applyAlignment="1" applyProtection="1">
      <alignment horizontal="left" vertical="center"/>
    </xf>
    <xf numFmtId="0" fontId="16" fillId="0" borderId="21" xfId="0" applyFont="1" applyFill="1" applyBorder="1" applyAlignment="1" applyProtection="1">
      <alignment horizontal="left" vertical="center"/>
    </xf>
    <xf numFmtId="0" fontId="55" fillId="0" borderId="19" xfId="0" applyFont="1" applyBorder="1" applyAlignment="1" applyProtection="1">
      <alignment horizontal="center" vertical="center"/>
    </xf>
    <xf numFmtId="178" fontId="18" fillId="4" borderId="5"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49" fontId="18" fillId="4" borderId="5" xfId="0" applyNumberFormat="1"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49" fontId="18" fillId="4" borderId="14" xfId="0" applyNumberFormat="1" applyFont="1" applyFill="1" applyBorder="1" applyAlignment="1" applyProtection="1">
      <alignment horizontal="center" vertical="center"/>
      <protection locked="0"/>
    </xf>
    <xf numFmtId="173" fontId="5" fillId="4" borderId="22" xfId="0" applyNumberFormat="1" applyFont="1" applyFill="1" applyBorder="1" applyAlignment="1" applyProtection="1">
      <alignment vertical="center"/>
      <protection locked="0"/>
    </xf>
    <xf numFmtId="0" fontId="5" fillId="0" borderId="23"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60" fillId="0" borderId="25" xfId="0" applyFont="1" applyBorder="1" applyAlignment="1" applyProtection="1">
      <alignment vertical="center"/>
    </xf>
    <xf numFmtId="49" fontId="8" fillId="4" borderId="5" xfId="0" applyNumberFormat="1" applyFont="1" applyFill="1" applyBorder="1" applyAlignment="1" applyProtection="1">
      <alignment vertical="center"/>
      <protection locked="0"/>
    </xf>
    <xf numFmtId="0" fontId="16" fillId="0" borderId="26" xfId="0" applyFont="1" applyFill="1" applyBorder="1" applyAlignment="1" applyProtection="1">
      <alignment horizontal="left" vertical="center"/>
    </xf>
    <xf numFmtId="0" fontId="16" fillId="0" borderId="27" xfId="0" applyFont="1" applyFill="1" applyBorder="1" applyAlignment="1" applyProtection="1">
      <alignment vertical="center"/>
    </xf>
    <xf numFmtId="0" fontId="16" fillId="0" borderId="28" xfId="0" applyFont="1" applyBorder="1" applyAlignment="1" applyProtection="1">
      <alignment vertical="center"/>
    </xf>
    <xf numFmtId="0" fontId="16" fillId="0" borderId="23" xfId="0" applyFont="1" applyFill="1" applyBorder="1" applyAlignment="1" applyProtection="1">
      <alignment horizontal="left" vertical="center"/>
    </xf>
    <xf numFmtId="0" fontId="16" fillId="0" borderId="24" xfId="0" applyFont="1" applyFill="1" applyBorder="1" applyAlignment="1" applyProtection="1">
      <alignment vertical="center"/>
    </xf>
    <xf numFmtId="0" fontId="16" fillId="0" borderId="25" xfId="0" applyFont="1" applyFill="1" applyBorder="1" applyAlignment="1" applyProtection="1">
      <alignment vertical="center"/>
    </xf>
    <xf numFmtId="0" fontId="5" fillId="0" borderId="9" xfId="0" applyFont="1" applyBorder="1" applyAlignment="1" applyProtection="1">
      <alignment horizontal="left" vertical="center" wrapText="1"/>
    </xf>
    <xf numFmtId="0" fontId="5" fillId="0" borderId="0" xfId="0" applyFont="1" applyAlignment="1">
      <alignment wrapText="1"/>
    </xf>
    <xf numFmtId="0" fontId="39" fillId="0" borderId="0" xfId="0" applyFont="1" applyBorder="1" applyAlignment="1" applyProtection="1">
      <alignment horizontal="left" vertical="center"/>
    </xf>
    <xf numFmtId="49" fontId="61" fillId="0" borderId="9" xfId="0" applyNumberFormat="1" applyFont="1" applyBorder="1" applyAlignment="1" applyProtection="1">
      <alignment horizontal="left" vertical="center" wrapText="1"/>
    </xf>
    <xf numFmtId="0" fontId="61"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6"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Border="1" applyAlignment="1" applyProtection="1">
      <alignment vertical="center"/>
    </xf>
    <xf numFmtId="9" fontId="6" fillId="0" borderId="0" xfId="16" applyFont="1" applyFill="1" applyBorder="1" applyAlignment="1" applyProtection="1">
      <alignment vertical="center"/>
    </xf>
    <xf numFmtId="0" fontId="5" fillId="0" borderId="13" xfId="0" applyFont="1" applyBorder="1" applyAlignment="1" applyProtection="1">
      <alignment vertical="center"/>
    </xf>
    <xf numFmtId="0" fontId="6" fillId="0" borderId="9" xfId="0" applyFont="1" applyFill="1" applyBorder="1" applyAlignment="1" applyProtection="1">
      <alignment vertical="center"/>
    </xf>
    <xf numFmtId="173" fontId="37" fillId="0" borderId="9" xfId="0" applyNumberFormat="1" applyFont="1" applyFill="1" applyBorder="1" applyAlignment="1" applyProtection="1">
      <alignment horizontal="left" vertical="center"/>
    </xf>
    <xf numFmtId="173" fontId="37" fillId="0" borderId="9" xfId="0" applyNumberFormat="1" applyFont="1" applyFill="1" applyBorder="1" applyAlignment="1" applyProtection="1">
      <alignment vertical="center"/>
    </xf>
    <xf numFmtId="0" fontId="44" fillId="0" borderId="3"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0" fontId="5" fillId="0" borderId="0" xfId="0" applyFont="1" applyBorder="1" applyAlignment="1" applyProtection="1">
      <alignment horizontal="center"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5" fillId="0" borderId="29" xfId="0" applyFont="1" applyBorder="1" applyAlignment="1" applyProtection="1">
      <alignment vertical="center"/>
    </xf>
    <xf numFmtId="0" fontId="5" fillId="0" borderId="30" xfId="0" applyFont="1" applyBorder="1" applyAlignment="1" applyProtection="1">
      <alignment vertical="center"/>
    </xf>
    <xf numFmtId="9" fontId="5" fillId="0" borderId="30" xfId="16" applyFont="1" applyBorder="1" applyAlignment="1" applyProtection="1">
      <alignment vertical="center"/>
    </xf>
    <xf numFmtId="9" fontId="5" fillId="0" borderId="0" xfId="16" applyFont="1" applyBorder="1" applyAlignment="1" applyProtection="1">
      <alignment vertical="center"/>
    </xf>
    <xf numFmtId="0" fontId="7" fillId="0" borderId="31" xfId="0" applyFont="1" applyFill="1" applyBorder="1" applyAlignment="1" applyProtection="1">
      <alignment vertical="center"/>
    </xf>
    <xf numFmtId="9" fontId="6" fillId="0" borderId="3" xfId="0" applyNumberFormat="1" applyFont="1" applyFill="1" applyBorder="1" applyAlignment="1" applyProtection="1">
      <alignment vertical="center"/>
    </xf>
    <xf numFmtId="0" fontId="6" fillId="0" borderId="30"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31" xfId="0" applyFont="1" applyFill="1" applyBorder="1" applyAlignment="1" applyProtection="1">
      <alignment vertical="center"/>
    </xf>
    <xf numFmtId="0" fontId="32" fillId="4" borderId="5" xfId="0" applyFont="1" applyFill="1" applyBorder="1" applyAlignment="1" applyProtection="1">
      <alignment horizontal="center" vertical="center"/>
      <protection locked="0"/>
    </xf>
    <xf numFmtId="0" fontId="8" fillId="3" borderId="13" xfId="0" applyFont="1" applyFill="1" applyBorder="1" applyAlignment="1" applyProtection="1">
      <alignment vertical="center"/>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6" fillId="0" borderId="3" xfId="0" applyFont="1" applyBorder="1" applyAlignment="1" applyProtection="1">
      <alignment vertical="center"/>
    </xf>
    <xf numFmtId="0" fontId="16" fillId="3" borderId="9" xfId="0" applyFont="1" applyFill="1" applyBorder="1" applyAlignment="1" applyProtection="1">
      <alignment vertical="center"/>
    </xf>
    <xf numFmtId="0" fontId="14" fillId="0" borderId="0" xfId="0" applyFont="1" applyAlignment="1">
      <alignment vertical="center"/>
    </xf>
    <xf numFmtId="0" fontId="14" fillId="0" borderId="12" xfId="0" applyFont="1" applyBorder="1" applyAlignment="1" applyProtection="1">
      <alignment vertical="center"/>
    </xf>
    <xf numFmtId="0" fontId="16" fillId="0" borderId="12" xfId="0" applyFont="1" applyFill="1" applyBorder="1" applyAlignment="1" applyProtection="1">
      <alignment vertical="center"/>
    </xf>
    <xf numFmtId="0" fontId="14" fillId="0" borderId="32" xfId="0" applyFont="1" applyBorder="1" applyAlignment="1" applyProtection="1">
      <alignment vertical="center"/>
    </xf>
    <xf numFmtId="0" fontId="14" fillId="0" borderId="0"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2" xfId="0" applyFont="1" applyBorder="1" applyAlignment="1" applyProtection="1">
      <alignment vertical="center"/>
    </xf>
    <xf numFmtId="0" fontId="16" fillId="0" borderId="33" xfId="0" applyFont="1" applyBorder="1" applyAlignment="1" applyProtection="1">
      <alignment vertical="center"/>
    </xf>
    <xf numFmtId="0" fontId="18" fillId="0" borderId="0" xfId="0" applyFont="1" applyBorder="1" applyAlignment="1" applyProtection="1">
      <alignment horizontal="left" vertical="center"/>
    </xf>
    <xf numFmtId="0" fontId="5" fillId="0" borderId="31" xfId="0" applyFont="1" applyFill="1" applyBorder="1" applyAlignment="1" applyProtection="1">
      <alignment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3" fontId="5" fillId="0" borderId="0" xfId="0" applyNumberFormat="1" applyFont="1" applyFill="1" applyBorder="1" applyAlignment="1" applyProtection="1">
      <alignment vertical="center"/>
    </xf>
    <xf numFmtId="173" fontId="5" fillId="0" borderId="0" xfId="0" applyNumberFormat="1" applyFont="1" applyBorder="1" applyAlignment="1" applyProtection="1">
      <alignment horizontal="center" vertical="center"/>
    </xf>
    <xf numFmtId="10" fontId="5" fillId="0" borderId="0" xfId="16" applyNumberFormat="1" applyFont="1" applyFill="1" applyBorder="1" applyAlignment="1" applyProtection="1">
      <alignment vertical="center"/>
    </xf>
    <xf numFmtId="173" fontId="5" fillId="0" borderId="0" xfId="0" applyNumberFormat="1" applyFont="1" applyFill="1" applyBorder="1" applyAlignment="1" applyProtection="1">
      <alignment horizontal="left" vertical="center"/>
    </xf>
    <xf numFmtId="173" fontId="5" fillId="0" borderId="0" xfId="16" applyNumberFormat="1" applyFont="1" applyFill="1" applyBorder="1" applyAlignment="1" applyProtection="1">
      <alignment vertical="center"/>
    </xf>
    <xf numFmtId="173" fontId="5" fillId="0" borderId="12" xfId="0" applyNumberFormat="1" applyFont="1" applyFill="1" applyBorder="1" applyAlignment="1" applyProtection="1">
      <alignment vertical="center"/>
    </xf>
    <xf numFmtId="173" fontId="5" fillId="0" borderId="0" xfId="0" applyNumberFormat="1" applyFont="1" applyBorder="1" applyAlignment="1" applyProtection="1">
      <alignment vertical="center"/>
    </xf>
    <xf numFmtId="173" fontId="5" fillId="0" borderId="0" xfId="0" applyNumberFormat="1" applyFont="1" applyFill="1" applyBorder="1" applyAlignment="1" applyProtection="1">
      <alignment horizontal="center" vertical="center"/>
    </xf>
    <xf numFmtId="9" fontId="5" fillId="0" borderId="29" xfId="0" applyNumberFormat="1" applyFont="1" applyFill="1" applyBorder="1" applyAlignment="1" applyProtection="1">
      <alignment vertical="center"/>
    </xf>
    <xf numFmtId="2" fontId="5" fillId="0" borderId="30" xfId="0" applyNumberFormat="1" applyFont="1" applyFill="1" applyBorder="1" applyAlignment="1" applyProtection="1">
      <alignment vertical="center"/>
    </xf>
    <xf numFmtId="0" fontId="5" fillId="0" borderId="30" xfId="0" applyFont="1" applyFill="1" applyBorder="1" applyAlignment="1" applyProtection="1">
      <alignment horizontal="center" vertical="center"/>
    </xf>
    <xf numFmtId="0" fontId="5" fillId="0" borderId="30" xfId="0" applyFont="1" applyFill="1" applyBorder="1" applyAlignment="1" applyProtection="1">
      <alignment vertical="center"/>
    </xf>
    <xf numFmtId="0" fontId="5" fillId="0" borderId="30" xfId="0" applyFont="1" applyFill="1" applyBorder="1" applyAlignment="1" applyProtection="1">
      <alignment horizontal="left" vertical="center"/>
    </xf>
    <xf numFmtId="173" fontId="5" fillId="0" borderId="30" xfId="0" applyNumberFormat="1" applyFont="1" applyFill="1" applyBorder="1" applyAlignment="1" applyProtection="1">
      <alignment vertical="center"/>
    </xf>
    <xf numFmtId="173" fontId="5" fillId="0" borderId="33" xfId="0" applyNumberFormat="1" applyFont="1" applyFill="1" applyBorder="1" applyAlignment="1" applyProtection="1">
      <alignment vertical="center"/>
    </xf>
    <xf numFmtId="0" fontId="44" fillId="0" borderId="34"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12" xfId="0" applyFont="1" applyFill="1" applyBorder="1" applyAlignment="1" applyProtection="1">
      <alignment vertical="center"/>
    </xf>
    <xf numFmtId="173" fontId="5" fillId="0" borderId="35"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horizontal="center" vertical="center"/>
    </xf>
    <xf numFmtId="173" fontId="6" fillId="0" borderId="12" xfId="0" applyNumberFormat="1" applyFont="1" applyFill="1" applyBorder="1" applyAlignment="1" applyProtection="1">
      <alignment vertical="center"/>
    </xf>
    <xf numFmtId="173" fontId="6" fillId="0" borderId="0" xfId="1" applyNumberFormat="1" applyFont="1" applyFill="1" applyBorder="1" applyAlignment="1" applyProtection="1">
      <alignment vertical="center"/>
    </xf>
    <xf numFmtId="173" fontId="6" fillId="0" borderId="30" xfId="0" applyNumberFormat="1" applyFont="1" applyFill="1" applyBorder="1" applyAlignment="1" applyProtection="1">
      <alignment vertical="center"/>
    </xf>
    <xf numFmtId="0" fontId="14" fillId="0" borderId="30" xfId="0" applyFont="1" applyBorder="1" applyAlignment="1" applyProtection="1">
      <alignment vertical="center"/>
    </xf>
    <xf numFmtId="173" fontId="6" fillId="0" borderId="9" xfId="0" applyNumberFormat="1" applyFont="1" applyFill="1" applyBorder="1" applyAlignment="1" applyProtection="1">
      <alignment vertical="center"/>
    </xf>
    <xf numFmtId="0" fontId="14" fillId="0" borderId="9" xfId="0" applyFont="1" applyBorder="1" applyAlignment="1" applyProtection="1">
      <alignment vertical="center"/>
    </xf>
    <xf numFmtId="172" fontId="6" fillId="0" borderId="0" xfId="0" applyNumberFormat="1" applyFont="1" applyFill="1" applyBorder="1" applyAlignment="1" applyProtection="1">
      <alignment vertical="center"/>
    </xf>
    <xf numFmtId="171" fontId="6" fillId="0" borderId="12" xfId="0" applyNumberFormat="1" applyFont="1" applyFill="1" applyBorder="1" applyAlignment="1" applyProtection="1">
      <alignment vertical="center"/>
    </xf>
    <xf numFmtId="173" fontId="5" fillId="0" borderId="35" xfId="16" applyNumberFormat="1" applyFont="1" applyFill="1" applyBorder="1" applyAlignment="1" applyProtection="1">
      <alignment vertical="center"/>
    </xf>
    <xf numFmtId="173" fontId="5" fillId="0" borderId="30" xfId="0" applyNumberFormat="1" applyFont="1" applyBorder="1" applyAlignment="1" applyProtection="1">
      <alignment vertical="center"/>
    </xf>
    <xf numFmtId="173" fontId="5" fillId="0" borderId="30" xfId="0" applyNumberFormat="1" applyFont="1" applyBorder="1" applyAlignment="1" applyProtection="1">
      <alignment horizontal="center" vertical="center"/>
    </xf>
    <xf numFmtId="173" fontId="5" fillId="0" borderId="36" xfId="0" applyNumberFormat="1" applyFont="1" applyBorder="1" applyAlignment="1" applyProtection="1">
      <alignment vertical="center"/>
    </xf>
    <xf numFmtId="173" fontId="6" fillId="0" borderId="37" xfId="0" applyNumberFormat="1" applyFont="1" applyFill="1" applyBorder="1" applyAlignment="1" applyProtection="1">
      <alignment vertical="center"/>
    </xf>
    <xf numFmtId="0" fontId="6" fillId="0" borderId="38" xfId="0" applyFont="1" applyFill="1" applyBorder="1" applyAlignment="1" applyProtection="1">
      <alignment vertical="center"/>
    </xf>
    <xf numFmtId="0" fontId="6" fillId="0" borderId="35" xfId="0" applyFont="1" applyFill="1" applyBorder="1" applyAlignment="1" applyProtection="1">
      <alignment vertical="center"/>
    </xf>
    <xf numFmtId="0" fontId="5" fillId="0" borderId="35" xfId="0" applyFont="1" applyFill="1" applyBorder="1" applyAlignment="1" applyProtection="1">
      <alignment horizontal="left" vertical="center"/>
    </xf>
    <xf numFmtId="9" fontId="5" fillId="0" borderId="35" xfId="0" applyNumberFormat="1" applyFont="1" applyFill="1" applyBorder="1" applyAlignment="1" applyProtection="1">
      <alignment vertical="center"/>
    </xf>
    <xf numFmtId="0" fontId="6" fillId="0" borderId="35" xfId="0" applyFont="1" applyFill="1" applyBorder="1" applyAlignment="1" applyProtection="1">
      <alignment horizontal="left" vertical="center"/>
    </xf>
    <xf numFmtId="0" fontId="37" fillId="0" borderId="35" xfId="0" applyFont="1" applyFill="1" applyBorder="1" applyAlignment="1" applyProtection="1">
      <alignment vertical="center"/>
    </xf>
    <xf numFmtId="0" fontId="26" fillId="0" borderId="35" xfId="0" applyFont="1" applyFill="1" applyBorder="1" applyAlignment="1" applyProtection="1">
      <alignment vertical="center"/>
    </xf>
    <xf numFmtId="173" fontId="26" fillId="0" borderId="35" xfId="0" applyNumberFormat="1" applyFont="1" applyFill="1" applyBorder="1" applyAlignment="1" applyProtection="1">
      <alignment vertical="center"/>
    </xf>
    <xf numFmtId="0" fontId="6" fillId="0" borderId="39" xfId="0" applyFont="1" applyFill="1" applyBorder="1" applyAlignment="1" applyProtection="1">
      <alignment vertical="center"/>
    </xf>
    <xf numFmtId="0" fontId="6" fillId="0" borderId="40" xfId="0" applyFont="1" applyFill="1" applyBorder="1" applyAlignment="1" applyProtection="1">
      <alignment vertical="center"/>
    </xf>
    <xf numFmtId="169" fontId="7" fillId="0" borderId="39" xfId="0" applyNumberFormat="1" applyFont="1" applyFill="1" applyBorder="1" applyAlignment="1" applyProtection="1">
      <alignment vertical="center"/>
    </xf>
    <xf numFmtId="0" fontId="7" fillId="0" borderId="39" xfId="0" applyFont="1" applyFill="1" applyBorder="1" applyAlignment="1" applyProtection="1">
      <alignment vertical="center"/>
    </xf>
    <xf numFmtId="169" fontId="6" fillId="0" borderId="39" xfId="0" applyNumberFormat="1" applyFont="1" applyFill="1" applyBorder="1" applyAlignment="1" applyProtection="1">
      <alignment vertical="center"/>
    </xf>
    <xf numFmtId="169" fontId="6" fillId="0" borderId="12"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69" fontId="6" fillId="0" borderId="0" xfId="0" applyNumberFormat="1" applyFont="1" applyFill="1" applyBorder="1" applyAlignment="1" applyProtection="1">
      <alignment horizontal="center" vertical="center"/>
    </xf>
    <xf numFmtId="169" fontId="6" fillId="0" borderId="0" xfId="0" applyNumberFormat="1" applyFont="1" applyFill="1" applyBorder="1" applyAlignment="1" applyProtection="1">
      <alignment vertical="center"/>
    </xf>
    <xf numFmtId="0" fontId="6" fillId="0" borderId="35" xfId="0" applyFont="1" applyFill="1" applyBorder="1" applyAlignment="1" applyProtection="1">
      <alignment horizontal="right" vertical="center"/>
    </xf>
    <xf numFmtId="169" fontId="6" fillId="0" borderId="35" xfId="0" applyNumberFormat="1" applyFont="1" applyFill="1" applyBorder="1" applyAlignment="1" applyProtection="1">
      <alignment horizontal="center" vertical="center"/>
    </xf>
    <xf numFmtId="0" fontId="6" fillId="0" borderId="13" xfId="0" applyFont="1" applyFill="1" applyBorder="1" applyAlignment="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left" vertical="center"/>
    </xf>
    <xf numFmtId="0" fontId="8" fillId="0" borderId="9" xfId="0" applyFont="1" applyBorder="1" applyAlignment="1" applyProtection="1">
      <alignment horizontal="left" vertical="center"/>
    </xf>
    <xf numFmtId="0" fontId="7" fillId="0" borderId="9" xfId="0" applyFont="1" applyFill="1" applyBorder="1" applyAlignment="1" applyProtection="1">
      <alignment vertical="center"/>
    </xf>
    <xf numFmtId="0" fontId="18" fillId="0" borderId="9" xfId="0" applyFont="1" applyBorder="1" applyAlignment="1" applyProtection="1">
      <alignment horizontal="left" vertical="center"/>
    </xf>
    <xf numFmtId="169" fontId="6" fillId="0" borderId="9" xfId="0" applyNumberFormat="1" applyFont="1" applyFill="1" applyBorder="1" applyAlignment="1" applyProtection="1">
      <alignment vertical="center"/>
    </xf>
    <xf numFmtId="171" fontId="6" fillId="0" borderId="0"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3" fontId="5" fillId="0" borderId="12" xfId="0" applyNumberFormat="1" applyFont="1" applyBorder="1" applyAlignment="1" applyProtection="1">
      <alignment vertical="center"/>
    </xf>
    <xf numFmtId="0" fontId="5" fillId="0" borderId="35" xfId="0" applyFont="1" applyBorder="1" applyAlignment="1" applyProtection="1">
      <alignment vertical="center"/>
    </xf>
    <xf numFmtId="173" fontId="5" fillId="0" borderId="37" xfId="0" applyNumberFormat="1" applyFont="1" applyBorder="1" applyAlignment="1" applyProtection="1">
      <alignment vertical="center"/>
    </xf>
    <xf numFmtId="0" fontId="6" fillId="0" borderId="9" xfId="0" applyFont="1" applyFill="1" applyBorder="1" applyAlignment="1" applyProtection="1">
      <alignment horizontal="left" vertical="center"/>
    </xf>
    <xf numFmtId="0" fontId="6" fillId="0" borderId="34"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left" vertical="center"/>
    </xf>
    <xf numFmtId="9" fontId="6" fillId="0" borderId="0" xfId="0" applyNumberFormat="1" applyFont="1" applyFill="1" applyBorder="1" applyAlignment="1" applyProtection="1">
      <alignment vertical="center"/>
    </xf>
    <xf numFmtId="0" fontId="6" fillId="0" borderId="2" xfId="0" applyFont="1" applyFill="1" applyBorder="1" applyAlignment="1" applyProtection="1">
      <alignment horizontal="center" vertical="center"/>
    </xf>
    <xf numFmtId="9" fontId="6" fillId="0" borderId="2" xfId="0" applyNumberFormat="1" applyFont="1" applyFill="1" applyBorder="1" applyAlignment="1" applyProtection="1">
      <alignment vertical="center"/>
    </xf>
    <xf numFmtId="169" fontId="6" fillId="0" borderId="2" xfId="0" applyNumberFormat="1" applyFont="1" applyFill="1" applyBorder="1" applyAlignment="1" applyProtection="1">
      <alignment vertical="center"/>
    </xf>
    <xf numFmtId="169" fontId="6" fillId="0" borderId="0" xfId="0" applyNumberFormat="1" applyFont="1" applyFill="1" applyBorder="1" applyAlignment="1" applyProtection="1">
      <alignment horizontal="left" vertical="center"/>
    </xf>
    <xf numFmtId="169" fontId="6" fillId="0" borderId="30" xfId="0" applyNumberFormat="1" applyFont="1" applyFill="1" applyBorder="1" applyAlignment="1" applyProtection="1">
      <alignment horizontal="left" vertical="center"/>
    </xf>
    <xf numFmtId="0" fontId="6" fillId="0" borderId="30" xfId="0" applyFont="1" applyFill="1" applyBorder="1" applyAlignment="1" applyProtection="1">
      <alignment horizontal="left" vertical="center"/>
    </xf>
    <xf numFmtId="171" fontId="6" fillId="0" borderId="30" xfId="0" applyNumberFormat="1" applyFont="1" applyFill="1" applyBorder="1" applyAlignment="1" applyProtection="1">
      <alignment horizontal="left" vertical="center"/>
    </xf>
    <xf numFmtId="169" fontId="6" fillId="0" borderId="30" xfId="0" applyNumberFormat="1" applyFont="1" applyFill="1" applyBorder="1" applyAlignment="1" applyProtection="1">
      <alignment vertical="center"/>
    </xf>
    <xf numFmtId="0" fontId="6" fillId="0" borderId="41"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42" xfId="0" applyFont="1" applyFill="1" applyBorder="1" applyAlignment="1" applyProtection="1">
      <alignment vertical="center"/>
    </xf>
    <xf numFmtId="0" fontId="18" fillId="0" borderId="0" xfId="0" applyFont="1" applyBorder="1" applyAlignment="1" applyProtection="1">
      <alignment horizontal="right" vertical="center"/>
    </xf>
    <xf numFmtId="0" fontId="58" fillId="0" borderId="3" xfId="0" applyFont="1" applyFill="1" applyBorder="1" applyAlignment="1" applyProtection="1">
      <alignment vertical="center"/>
    </xf>
    <xf numFmtId="0" fontId="7" fillId="0" borderId="0" xfId="0" applyFont="1" applyFill="1" applyBorder="1" applyAlignment="1" applyProtection="1">
      <alignment horizontal="center" vertical="center"/>
    </xf>
    <xf numFmtId="173" fontId="7" fillId="0" borderId="0" xfId="0" applyNumberFormat="1" applyFont="1" applyFill="1" applyBorder="1" applyAlignment="1" applyProtection="1">
      <alignment vertical="center"/>
    </xf>
    <xf numFmtId="165" fontId="7" fillId="0" borderId="33" xfId="0" applyNumberFormat="1" applyFont="1" applyFill="1" applyBorder="1" applyAlignment="1" applyProtection="1">
      <alignment vertical="center"/>
    </xf>
    <xf numFmtId="173" fontId="8" fillId="0" borderId="33" xfId="0" applyNumberFormat="1" applyFont="1" applyBorder="1" applyAlignment="1" applyProtection="1">
      <alignment vertical="center"/>
    </xf>
    <xf numFmtId="0" fontId="0" fillId="0" borderId="40" xfId="0" applyBorder="1" applyAlignment="1" applyProtection="1">
      <alignment vertical="center"/>
    </xf>
    <xf numFmtId="0" fontId="37" fillId="0" borderId="0" xfId="13" applyNumberFormat="1" applyFont="1" applyFill="1" applyBorder="1" applyAlignment="1" applyProtection="1">
      <alignment horizontal="left" vertical="center"/>
    </xf>
    <xf numFmtId="0" fontId="18" fillId="0" borderId="0" xfId="0" applyFont="1" applyAlignment="1">
      <alignment vertical="center"/>
    </xf>
    <xf numFmtId="0" fontId="38" fillId="0" borderId="0" xfId="0" applyFont="1" applyBorder="1" applyAlignment="1" applyProtection="1">
      <alignment horizontal="center" vertical="center"/>
    </xf>
    <xf numFmtId="0" fontId="38" fillId="0" borderId="0" xfId="0" applyFont="1" applyAlignment="1">
      <alignment horizontal="center" vertical="center"/>
    </xf>
    <xf numFmtId="0" fontId="6" fillId="0" borderId="4" xfId="0" applyFont="1" applyFill="1" applyBorder="1" applyAlignment="1" applyProtection="1">
      <alignment vertical="center"/>
    </xf>
    <xf numFmtId="169" fontId="7" fillId="0" borderId="0" xfId="0" applyNumberFormat="1" applyFont="1" applyFill="1" applyBorder="1" applyAlignment="1" applyProtection="1">
      <alignment vertical="center"/>
    </xf>
    <xf numFmtId="0" fontId="0" fillId="0" borderId="43" xfId="0" applyBorder="1"/>
    <xf numFmtId="0" fontId="6" fillId="0" borderId="43" xfId="0" applyFont="1" applyFill="1" applyBorder="1" applyAlignment="1" applyProtection="1">
      <alignment vertical="center"/>
    </xf>
    <xf numFmtId="0" fontId="6" fillId="0" borderId="44" xfId="0" applyFont="1" applyFill="1" applyBorder="1" applyAlignment="1" applyProtection="1">
      <alignment vertical="center"/>
    </xf>
    <xf numFmtId="0" fontId="49" fillId="0" borderId="45" xfId="0" applyFont="1" applyFill="1" applyBorder="1" applyAlignment="1" applyProtection="1">
      <alignment vertical="center"/>
    </xf>
    <xf numFmtId="0" fontId="0" fillId="0" borderId="45" xfId="0" applyBorder="1"/>
    <xf numFmtId="173" fontId="14" fillId="0" borderId="0" xfId="0" applyNumberFormat="1" applyFont="1" applyBorder="1" applyAlignment="1" applyProtection="1">
      <alignment horizontal="center" vertical="center"/>
    </xf>
    <xf numFmtId="0" fontId="7" fillId="0" borderId="9" xfId="0" applyFont="1" applyFill="1" applyBorder="1" applyAlignment="1" applyProtection="1">
      <alignment horizontal="left" vertical="center"/>
    </xf>
    <xf numFmtId="0" fontId="6" fillId="0" borderId="9" xfId="0" applyFont="1" applyFill="1" applyBorder="1" applyAlignment="1" applyProtection="1">
      <alignment horizontal="center" vertical="center"/>
    </xf>
    <xf numFmtId="0" fontId="0" fillId="0" borderId="34" xfId="0" applyBorder="1"/>
    <xf numFmtId="0" fontId="36" fillId="0" borderId="34" xfId="0" applyFont="1" applyBorder="1" applyAlignment="1" applyProtection="1">
      <alignment horizontal="center" vertical="center"/>
    </xf>
    <xf numFmtId="0" fontId="63" fillId="0" borderId="2" xfId="0" applyFont="1" applyBorder="1" applyAlignment="1" applyProtection="1">
      <alignment horizontal="center" vertical="center"/>
    </xf>
    <xf numFmtId="0" fontId="0" fillId="0" borderId="2" xfId="0" applyBorder="1" applyAlignment="1">
      <alignment vertical="center"/>
    </xf>
    <xf numFmtId="0" fontId="72" fillId="0" borderId="3" xfId="0" applyFont="1" applyBorder="1" applyAlignment="1">
      <alignment vertical="center"/>
    </xf>
    <xf numFmtId="0" fontId="72" fillId="0" borderId="3" xfId="0" applyFont="1" applyBorder="1" applyAlignment="1" applyProtection="1">
      <alignment vertical="center"/>
    </xf>
    <xf numFmtId="0" fontId="8" fillId="0" borderId="31" xfId="0" applyFont="1" applyFill="1" applyBorder="1" applyAlignment="1" applyProtection="1">
      <alignment vertical="center"/>
    </xf>
    <xf numFmtId="9" fontId="8" fillId="0" borderId="3" xfId="0" applyNumberFormat="1" applyFont="1" applyFill="1" applyBorder="1" applyAlignment="1" applyProtection="1">
      <alignment vertical="center"/>
    </xf>
    <xf numFmtId="0" fontId="21" fillId="0" borderId="46"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xf>
    <xf numFmtId="173" fontId="77" fillId="0" borderId="12" xfId="0" applyNumberFormat="1" applyFont="1" applyFill="1" applyBorder="1" applyAlignment="1" applyProtection="1">
      <alignment vertical="center"/>
    </xf>
    <xf numFmtId="0" fontId="65" fillId="3" borderId="2" xfId="0" applyFont="1" applyFill="1" applyBorder="1" applyAlignment="1" applyProtection="1">
      <alignment vertical="center"/>
    </xf>
    <xf numFmtId="0" fontId="14" fillId="0" borderId="0" xfId="0" applyFont="1" applyBorder="1" applyAlignment="1">
      <alignment horizontal="center" vertical="center"/>
    </xf>
    <xf numFmtId="0" fontId="14" fillId="0" borderId="2" xfId="0" applyFont="1" applyBorder="1" applyAlignment="1">
      <alignment vertical="center"/>
    </xf>
    <xf numFmtId="0" fontId="14" fillId="0" borderId="9" xfId="0" applyFont="1" applyBorder="1" applyAlignment="1">
      <alignment vertical="center"/>
    </xf>
    <xf numFmtId="0" fontId="15" fillId="0" borderId="50" xfId="0" applyFont="1" applyBorder="1" applyAlignment="1">
      <alignment horizontal="left" vertical="center"/>
    </xf>
    <xf numFmtId="0" fontId="15" fillId="0" borderId="51" xfId="0" applyFont="1" applyBorder="1" applyAlignment="1">
      <alignment horizontal="left" vertical="center"/>
    </xf>
    <xf numFmtId="1" fontId="14" fillId="0" borderId="9" xfId="0" applyNumberFormat="1" applyFont="1" applyBorder="1" applyAlignment="1">
      <alignment horizontal="left" vertical="center"/>
    </xf>
    <xf numFmtId="0" fontId="15" fillId="0" borderId="9" xfId="0" applyFont="1" applyBorder="1" applyAlignment="1">
      <alignment horizontal="left" vertical="center"/>
    </xf>
    <xf numFmtId="0" fontId="14" fillId="0" borderId="33" xfId="0" applyFont="1" applyBorder="1" applyAlignment="1">
      <alignment vertical="center"/>
    </xf>
    <xf numFmtId="0" fontId="14" fillId="0" borderId="3"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8" fillId="0" borderId="52" xfId="0" applyFont="1" applyBorder="1" applyAlignment="1">
      <alignment horizontal="left" vertical="center"/>
    </xf>
    <xf numFmtId="0" fontId="14" fillId="0" borderId="39" xfId="0" applyFont="1" applyBorder="1" applyAlignment="1">
      <alignment vertical="center"/>
    </xf>
    <xf numFmtId="0" fontId="14" fillId="0" borderId="53" xfId="0" applyFont="1" applyBorder="1" applyAlignment="1">
      <alignment vertical="center"/>
    </xf>
    <xf numFmtId="0" fontId="14" fillId="0" borderId="15" xfId="0" applyFont="1" applyBorder="1" applyAlignment="1">
      <alignment vertical="center" wrapText="1"/>
    </xf>
    <xf numFmtId="0" fontId="14" fillId="0" borderId="5" xfId="0" applyFont="1" applyBorder="1" applyAlignment="1">
      <alignment vertical="center" wrapText="1"/>
    </xf>
    <xf numFmtId="0" fontId="14" fillId="0" borderId="54" xfId="0" applyFont="1" applyBorder="1" applyAlignment="1">
      <alignment vertical="center" wrapText="1"/>
    </xf>
    <xf numFmtId="0" fontId="14" fillId="0" borderId="55" xfId="0" applyFont="1" applyBorder="1" applyAlignment="1">
      <alignment vertical="center" wrapText="1"/>
    </xf>
    <xf numFmtId="0" fontId="14" fillId="0" borderId="56" xfId="0" applyFont="1" applyBorder="1" applyAlignment="1">
      <alignment vertical="center" wrapText="1"/>
    </xf>
    <xf numFmtId="14" fontId="22" fillId="4" borderId="57" xfId="0" applyNumberFormat="1" applyFont="1" applyFill="1" applyBorder="1" applyAlignment="1" applyProtection="1">
      <alignment vertical="center"/>
      <protection locked="0"/>
    </xf>
    <xf numFmtId="0" fontId="22" fillId="4" borderId="58" xfId="0" applyFont="1" applyFill="1" applyBorder="1" applyAlignment="1" applyProtection="1">
      <alignment vertical="center"/>
      <protection locked="0"/>
    </xf>
    <xf numFmtId="0" fontId="22" fillId="4" borderId="40" xfId="0" applyFont="1" applyFill="1" applyBorder="1" applyAlignment="1" applyProtection="1">
      <alignment vertical="center"/>
      <protection locked="0"/>
    </xf>
    <xf numFmtId="0" fontId="22" fillId="4" borderId="59" xfId="0" applyFont="1" applyFill="1" applyBorder="1" applyAlignment="1" applyProtection="1">
      <alignment vertical="center"/>
      <protection locked="0"/>
    </xf>
    <xf numFmtId="165" fontId="5" fillId="0" borderId="60" xfId="1" applyFont="1" applyBorder="1" applyAlignment="1">
      <alignment vertical="center"/>
    </xf>
    <xf numFmtId="0" fontId="22" fillId="4" borderId="61" xfId="0" applyFont="1" applyFill="1" applyBorder="1" applyAlignment="1" applyProtection="1">
      <alignment vertical="center"/>
      <protection locked="0"/>
    </xf>
    <xf numFmtId="0" fontId="22" fillId="4" borderId="62" xfId="0" applyFont="1" applyFill="1" applyBorder="1" applyAlignment="1" applyProtection="1">
      <alignment vertical="center"/>
      <protection locked="0"/>
    </xf>
    <xf numFmtId="0" fontId="22" fillId="4" borderId="63" xfId="0" applyFont="1" applyFill="1" applyBorder="1" applyAlignment="1" applyProtection="1">
      <alignment vertical="center"/>
      <protection locked="0"/>
    </xf>
    <xf numFmtId="0" fontId="22" fillId="4" borderId="19" xfId="0" applyFont="1" applyFill="1" applyBorder="1" applyAlignment="1" applyProtection="1">
      <alignment vertical="center"/>
      <protection locked="0"/>
    </xf>
    <xf numFmtId="165" fontId="5" fillId="0" borderId="64" xfId="1" applyFont="1" applyBorder="1" applyAlignment="1">
      <alignment vertical="center"/>
    </xf>
    <xf numFmtId="0" fontId="22" fillId="4" borderId="65" xfId="0" applyFont="1" applyFill="1" applyBorder="1" applyAlignment="1" applyProtection="1">
      <alignment vertical="center"/>
      <protection locked="0"/>
    </xf>
    <xf numFmtId="0" fontId="22" fillId="4" borderId="14" xfId="0" applyFont="1" applyFill="1" applyBorder="1" applyAlignment="1" applyProtection="1">
      <alignment vertical="center"/>
      <protection locked="0"/>
    </xf>
    <xf numFmtId="0" fontId="22" fillId="4" borderId="66" xfId="0" applyFont="1" applyFill="1" applyBorder="1" applyAlignment="1" applyProtection="1">
      <alignment vertical="center"/>
      <protection locked="0"/>
    </xf>
    <xf numFmtId="0" fontId="22" fillId="4" borderId="16" xfId="0" applyFont="1" applyFill="1" applyBorder="1" applyAlignment="1" applyProtection="1">
      <alignment vertical="center"/>
      <protection locked="0"/>
    </xf>
    <xf numFmtId="165" fontId="5" fillId="0" borderId="47" xfId="1" applyFont="1" applyBorder="1" applyAlignment="1">
      <alignment vertical="center"/>
    </xf>
    <xf numFmtId="0" fontId="8" fillId="0" borderId="52" xfId="0" applyFont="1" applyBorder="1" applyAlignment="1">
      <alignment horizontal="right" vertical="center"/>
    </xf>
    <xf numFmtId="0" fontId="8" fillId="0" borderId="67" xfId="0" applyFont="1" applyBorder="1" applyAlignment="1">
      <alignment horizontal="right" vertical="center"/>
    </xf>
    <xf numFmtId="0" fontId="8" fillId="0" borderId="55" xfId="0" applyFont="1" applyBorder="1" applyAlignment="1">
      <alignment horizontal="right" vertical="center"/>
    </xf>
    <xf numFmtId="165" fontId="5" fillId="0" borderId="68" xfId="1" applyFont="1" applyBorder="1" applyAlignment="1">
      <alignment vertical="center"/>
    </xf>
    <xf numFmtId="0" fontId="14" fillId="0" borderId="3" xfId="0" applyFont="1" applyBorder="1" applyAlignment="1">
      <alignment vertical="center"/>
    </xf>
    <xf numFmtId="0" fontId="14" fillId="0" borderId="67" xfId="0" applyFont="1" applyBorder="1" applyAlignment="1">
      <alignment vertical="center"/>
    </xf>
    <xf numFmtId="0" fontId="14" fillId="0" borderId="32" xfId="0" applyFont="1" applyBorder="1" applyAlignment="1">
      <alignment vertical="center"/>
    </xf>
    <xf numFmtId="0" fontId="14" fillId="0" borderId="67" xfId="0" applyFont="1" applyBorder="1" applyAlignment="1">
      <alignment vertical="center" wrapText="1"/>
    </xf>
    <xf numFmtId="0" fontId="22" fillId="4" borderId="39" xfId="0" applyFont="1" applyFill="1" applyBorder="1" applyAlignment="1" applyProtection="1">
      <alignment vertical="center"/>
      <protection locked="0"/>
    </xf>
    <xf numFmtId="165" fontId="22" fillId="4" borderId="58" xfId="1" applyFont="1" applyFill="1" applyBorder="1" applyAlignment="1" applyProtection="1">
      <alignment vertical="center"/>
      <protection locked="0"/>
    </xf>
    <xf numFmtId="9" fontId="22" fillId="4" borderId="58" xfId="16" applyFont="1" applyFill="1" applyBorder="1" applyAlignment="1" applyProtection="1">
      <alignment vertical="center"/>
      <protection locked="0"/>
    </xf>
    <xf numFmtId="0" fontId="22" fillId="4" borderId="18" xfId="0" applyFont="1" applyFill="1" applyBorder="1" applyAlignment="1" applyProtection="1">
      <alignment vertical="center"/>
      <protection locked="0"/>
    </xf>
    <xf numFmtId="0" fontId="22" fillId="4" borderId="30" xfId="0" applyFont="1" applyFill="1" applyBorder="1" applyAlignment="1" applyProtection="1">
      <alignment vertical="center"/>
      <protection locked="0"/>
    </xf>
    <xf numFmtId="0" fontId="8" fillId="0" borderId="3" xfId="0" applyFont="1" applyBorder="1" applyAlignment="1">
      <alignment horizontal="right" vertical="center"/>
    </xf>
    <xf numFmtId="0" fontId="8" fillId="0" borderId="0" xfId="0" applyFont="1" applyBorder="1" applyAlignment="1">
      <alignment horizontal="right" vertical="center"/>
    </xf>
    <xf numFmtId="165" fontId="8" fillId="0" borderId="12" xfId="0" applyNumberFormat="1" applyFont="1" applyBorder="1" applyAlignment="1">
      <alignment horizontal="right" vertical="center"/>
    </xf>
    <xf numFmtId="0" fontId="14" fillId="0" borderId="54" xfId="0" applyFont="1" applyBorder="1" applyAlignment="1">
      <alignment vertical="center"/>
    </xf>
    <xf numFmtId="14" fontId="22" fillId="4" borderId="69" xfId="0" applyNumberFormat="1" applyFont="1" applyFill="1" applyBorder="1" applyAlignment="1" applyProtection="1">
      <alignment vertical="center"/>
      <protection locked="0"/>
    </xf>
    <xf numFmtId="0" fontId="22" fillId="4" borderId="4" xfId="0" applyFont="1" applyFill="1" applyBorder="1" applyAlignment="1" applyProtection="1">
      <alignment vertical="center"/>
      <protection locked="0"/>
    </xf>
    <xf numFmtId="0" fontId="22" fillId="4" borderId="11" xfId="0" applyFont="1" applyFill="1" applyBorder="1" applyAlignment="1" applyProtection="1">
      <alignment vertical="center"/>
      <protection locked="0"/>
    </xf>
    <xf numFmtId="0" fontId="22" fillId="4" borderId="70" xfId="0" applyFont="1" applyFill="1" applyBorder="1" applyAlignment="1" applyProtection="1">
      <alignment vertical="center"/>
      <protection locked="0"/>
    </xf>
    <xf numFmtId="165" fontId="22" fillId="4" borderId="70" xfId="1" applyFont="1" applyFill="1" applyBorder="1" applyAlignment="1" applyProtection="1">
      <alignment vertical="center"/>
      <protection locked="0"/>
    </xf>
    <xf numFmtId="165" fontId="6" fillId="0" borderId="71" xfId="1" applyFont="1" applyBorder="1" applyAlignment="1" applyProtection="1">
      <alignment vertical="center"/>
    </xf>
    <xf numFmtId="165" fontId="22" fillId="4" borderId="62" xfId="1" applyFont="1" applyFill="1" applyBorder="1" applyAlignment="1" applyProtection="1">
      <alignment vertical="center"/>
      <protection locked="0"/>
    </xf>
    <xf numFmtId="165" fontId="6" fillId="0" borderId="64" xfId="1" applyFont="1" applyBorder="1" applyAlignment="1" applyProtection="1">
      <alignment vertical="center"/>
    </xf>
    <xf numFmtId="165" fontId="22" fillId="4" borderId="14" xfId="1" applyFont="1" applyFill="1" applyBorder="1" applyAlignment="1" applyProtection="1">
      <alignment vertical="center"/>
      <protection locked="0"/>
    </xf>
    <xf numFmtId="0" fontId="8" fillId="4" borderId="15" xfId="0" applyFont="1" applyFill="1" applyBorder="1" applyAlignment="1">
      <alignment horizontal="right" vertical="center"/>
    </xf>
    <xf numFmtId="0" fontId="8" fillId="4" borderId="5" xfId="0" applyFont="1" applyFill="1" applyBorder="1" applyAlignment="1">
      <alignment horizontal="right"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165" fontId="5" fillId="0" borderId="68" xfId="1" applyFont="1" applyBorder="1" applyAlignment="1" applyProtection="1">
      <alignment vertical="center"/>
    </xf>
    <xf numFmtId="0" fontId="14" fillId="0" borderId="15" xfId="0" applyFont="1" applyBorder="1" applyAlignment="1">
      <alignment vertical="center"/>
    </xf>
    <xf numFmtId="0" fontId="6" fillId="0" borderId="55" xfId="0" applyFont="1" applyBorder="1" applyAlignment="1" applyProtection="1">
      <alignment vertical="center" wrapText="1"/>
    </xf>
    <xf numFmtId="0" fontId="6" fillId="4" borderId="59" xfId="0" applyFont="1" applyFill="1" applyBorder="1" applyAlignment="1" applyProtection="1">
      <alignment vertical="center"/>
    </xf>
    <xf numFmtId="165" fontId="6" fillId="0" borderId="60" xfId="1" applyFont="1" applyBorder="1" applyAlignment="1" applyProtection="1">
      <alignment vertical="center"/>
    </xf>
    <xf numFmtId="0" fontId="6" fillId="4" borderId="19" xfId="0" applyFont="1" applyFill="1" applyBorder="1" applyAlignment="1" applyProtection="1">
      <alignment vertical="center"/>
    </xf>
    <xf numFmtId="0" fontId="6" fillId="4" borderId="16" xfId="0" applyFont="1" applyFill="1" applyBorder="1" applyAlignment="1" applyProtection="1">
      <alignment vertical="center"/>
    </xf>
    <xf numFmtId="165" fontId="6" fillId="0" borderId="47" xfId="1" applyFont="1" applyBorder="1" applyAlignment="1" applyProtection="1">
      <alignment vertical="center"/>
    </xf>
    <xf numFmtId="0" fontId="22" fillId="0" borderId="14" xfId="0" applyFont="1" applyBorder="1" applyAlignment="1" applyProtection="1">
      <alignment vertical="center"/>
      <protection locked="0"/>
    </xf>
    <xf numFmtId="0" fontId="22" fillId="0" borderId="0" xfId="0" applyFont="1" applyBorder="1" applyAlignment="1" applyProtection="1">
      <alignment vertical="center"/>
      <protection locked="0"/>
    </xf>
    <xf numFmtId="165" fontId="5" fillId="0" borderId="72" xfId="1" applyFont="1" applyBorder="1" applyAlignment="1">
      <alignment vertical="center"/>
    </xf>
    <xf numFmtId="0" fontId="8" fillId="0" borderId="9" xfId="0" applyFont="1" applyBorder="1" applyAlignment="1">
      <alignment horizontal="right" vertical="center"/>
    </xf>
    <xf numFmtId="0" fontId="8" fillId="0" borderId="11" xfId="0" applyFont="1" applyBorder="1" applyAlignment="1">
      <alignment horizontal="right" vertical="center"/>
    </xf>
    <xf numFmtId="0" fontId="27" fillId="0" borderId="34" xfId="0" applyFont="1" applyBorder="1" applyAlignment="1">
      <alignment horizontal="left" vertical="center"/>
    </xf>
    <xf numFmtId="0" fontId="8" fillId="0" borderId="2" xfId="0" applyFont="1" applyBorder="1" applyAlignment="1">
      <alignment horizontal="right" vertical="center"/>
    </xf>
    <xf numFmtId="0" fontId="8" fillId="0" borderId="73" xfId="0" applyFont="1" applyBorder="1" applyAlignment="1">
      <alignment horizontal="right" vertical="center"/>
    </xf>
    <xf numFmtId="0" fontId="8" fillId="0" borderId="13" xfId="0" applyFont="1" applyBorder="1" applyAlignment="1">
      <alignment horizontal="right" vertical="center"/>
    </xf>
    <xf numFmtId="0" fontId="8" fillId="0" borderId="10" xfId="0" applyFont="1" applyBorder="1" applyAlignment="1">
      <alignment horizontal="right" vertical="center"/>
    </xf>
    <xf numFmtId="165" fontId="5" fillId="0" borderId="74" xfId="1" applyFont="1" applyBorder="1" applyAlignment="1">
      <alignment vertical="center"/>
    </xf>
    <xf numFmtId="0" fontId="15" fillId="0" borderId="0" xfId="0" applyFont="1" applyBorder="1" applyAlignment="1">
      <alignment vertical="center"/>
    </xf>
    <xf numFmtId="0" fontId="14" fillId="0" borderId="13" xfId="0" applyFont="1" applyBorder="1" applyAlignment="1">
      <alignment vertical="center"/>
    </xf>
    <xf numFmtId="0" fontId="18" fillId="0" borderId="31" xfId="0" applyFont="1" applyBorder="1" applyAlignment="1">
      <alignment vertical="center"/>
    </xf>
    <xf numFmtId="14" fontId="22" fillId="4" borderId="75" xfId="0" applyNumberFormat="1" applyFont="1" applyFill="1" applyBorder="1" applyAlignment="1" applyProtection="1">
      <alignment vertical="center"/>
      <protection locked="0"/>
    </xf>
    <xf numFmtId="0" fontId="22" fillId="4" borderId="76" xfId="0" applyFont="1" applyFill="1" applyBorder="1" applyAlignment="1" applyProtection="1">
      <alignment vertical="center"/>
      <protection locked="0"/>
    </xf>
    <xf numFmtId="165" fontId="22" fillId="4" borderId="77" xfId="1" applyFont="1" applyFill="1" applyBorder="1" applyAlignment="1" applyProtection="1">
      <alignment vertical="center"/>
      <protection locked="0"/>
    </xf>
    <xf numFmtId="165" fontId="22" fillId="4" borderId="64" xfId="1" applyFont="1" applyFill="1" applyBorder="1" applyAlignment="1" applyProtection="1">
      <alignment vertical="center"/>
      <protection locked="0"/>
    </xf>
    <xf numFmtId="0" fontId="22" fillId="4" borderId="78" xfId="0" applyFont="1" applyFill="1" applyBorder="1" applyAlignment="1" applyProtection="1">
      <alignment vertical="center"/>
      <protection locked="0"/>
    </xf>
    <xf numFmtId="0" fontId="22" fillId="4" borderId="79" xfId="0" applyFont="1" applyFill="1" applyBorder="1" applyAlignment="1" applyProtection="1">
      <alignment vertical="center"/>
      <protection locked="0"/>
    </xf>
    <xf numFmtId="165" fontId="22" fillId="4" borderId="80" xfId="1" applyFont="1" applyFill="1" applyBorder="1" applyAlignment="1" applyProtection="1">
      <alignment vertical="center"/>
      <protection locked="0"/>
    </xf>
    <xf numFmtId="0" fontId="8" fillId="0" borderId="31" xfId="0" applyFont="1" applyBorder="1" applyAlignment="1">
      <alignment vertical="center"/>
    </xf>
    <xf numFmtId="0" fontId="14" fillId="0" borderId="0" xfId="0" applyFont="1" applyFill="1" applyBorder="1" applyAlignment="1">
      <alignment horizontal="right" vertical="center"/>
    </xf>
    <xf numFmtId="0" fontId="18" fillId="0" borderId="50" xfId="0" applyFont="1" applyBorder="1" applyAlignment="1">
      <alignment horizontal="center" vertical="center"/>
    </xf>
    <xf numFmtId="49" fontId="39" fillId="0" borderId="51" xfId="0" applyNumberFormat="1" applyFont="1" applyBorder="1" applyAlignment="1">
      <alignment horizontal="center"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3" xfId="0" applyFont="1" applyBorder="1" applyAlignment="1">
      <alignment vertical="center"/>
    </xf>
    <xf numFmtId="0" fontId="18" fillId="0" borderId="0"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8" fillId="0" borderId="3" xfId="0" applyFont="1" applyBorder="1" applyAlignment="1">
      <alignment horizontal="right" vertical="center"/>
    </xf>
    <xf numFmtId="14" fontId="16" fillId="4" borderId="5" xfId="0" applyNumberFormat="1" applyFont="1" applyFill="1" applyBorder="1" applyAlignment="1" applyProtection="1">
      <alignment vertical="center"/>
      <protection locked="0"/>
    </xf>
    <xf numFmtId="0" fontId="16" fillId="4" borderId="5" xfId="0" applyFont="1" applyFill="1" applyBorder="1" applyAlignment="1" applyProtection="1">
      <alignment vertical="center"/>
      <protection locked="0"/>
    </xf>
    <xf numFmtId="0" fontId="16" fillId="0" borderId="13" xfId="0" applyFont="1" applyBorder="1" applyAlignment="1">
      <alignment vertical="center"/>
    </xf>
    <xf numFmtId="0" fontId="16" fillId="0" borderId="9" xfId="0" applyFont="1" applyBorder="1" applyAlignment="1">
      <alignment vertical="center"/>
    </xf>
    <xf numFmtId="0" fontId="16" fillId="0" borderId="33" xfId="0" applyFont="1" applyBorder="1" applyAlignment="1">
      <alignment vertical="center"/>
    </xf>
    <xf numFmtId="0" fontId="48" fillId="0" borderId="52" xfId="0" applyFont="1" applyBorder="1" applyAlignment="1">
      <alignment vertical="center"/>
    </xf>
    <xf numFmtId="0" fontId="16" fillId="0" borderId="67" xfId="0" applyFont="1" applyBorder="1" applyAlignment="1">
      <alignment vertical="center"/>
    </xf>
    <xf numFmtId="173" fontId="16" fillId="0" borderId="32" xfId="0" applyNumberFormat="1" applyFont="1" applyBorder="1" applyAlignment="1">
      <alignment vertical="center"/>
    </xf>
    <xf numFmtId="0" fontId="16" fillId="0" borderId="65" xfId="0" applyFont="1" applyBorder="1" applyAlignment="1">
      <alignment vertical="center"/>
    </xf>
    <xf numFmtId="0" fontId="16" fillId="0" borderId="54" xfId="0" applyFont="1" applyBorder="1" applyAlignment="1">
      <alignment vertical="center"/>
    </xf>
    <xf numFmtId="0" fontId="16" fillId="0" borderId="14" xfId="0" applyFont="1" applyBorder="1" applyAlignment="1">
      <alignment vertical="center"/>
    </xf>
    <xf numFmtId="0" fontId="16" fillId="0" borderId="14" xfId="0" applyFont="1" applyBorder="1" applyAlignment="1">
      <alignment vertical="center" wrapText="1"/>
    </xf>
    <xf numFmtId="0" fontId="16" fillId="0" borderId="68" xfId="0" applyFont="1" applyBorder="1" applyAlignment="1">
      <alignment vertical="center" wrapText="1"/>
    </xf>
    <xf numFmtId="14" fontId="24" fillId="4" borderId="57" xfId="0" applyNumberFormat="1" applyFont="1" applyFill="1" applyBorder="1" applyAlignment="1" applyProtection="1">
      <alignment vertical="center"/>
      <protection locked="0"/>
    </xf>
    <xf numFmtId="0" fontId="24" fillId="4" borderId="81" xfId="0" applyFont="1" applyFill="1" applyBorder="1" applyAlignment="1" applyProtection="1">
      <alignment vertical="center"/>
      <protection locked="0"/>
    </xf>
    <xf numFmtId="0" fontId="24" fillId="4" borderId="58" xfId="0" applyFont="1" applyFill="1" applyBorder="1" applyAlignment="1" applyProtection="1">
      <alignment vertical="center"/>
      <protection locked="0"/>
    </xf>
    <xf numFmtId="165" fontId="16" fillId="0" borderId="60" xfId="1" applyFont="1" applyBorder="1" applyAlignment="1">
      <alignment vertical="center"/>
    </xf>
    <xf numFmtId="14" fontId="24" fillId="4" borderId="61" xfId="0" applyNumberFormat="1" applyFont="1" applyFill="1" applyBorder="1" applyAlignment="1" applyProtection="1">
      <alignment vertical="center"/>
      <protection locked="0"/>
    </xf>
    <xf numFmtId="0" fontId="24" fillId="4" borderId="63" xfId="0" applyFont="1" applyFill="1" applyBorder="1" applyAlignment="1" applyProtection="1">
      <alignment vertical="center"/>
      <protection locked="0"/>
    </xf>
    <xf numFmtId="0" fontId="24" fillId="4" borderId="62" xfId="0" applyFont="1" applyFill="1" applyBorder="1" applyAlignment="1" applyProtection="1">
      <alignment vertical="center"/>
      <protection locked="0"/>
    </xf>
    <xf numFmtId="165" fontId="16" fillId="0" borderId="64" xfId="1" applyFont="1" applyBorder="1" applyAlignment="1">
      <alignment vertical="center"/>
    </xf>
    <xf numFmtId="0" fontId="24" fillId="4" borderId="61" xfId="0" applyFont="1" applyFill="1" applyBorder="1" applyAlignment="1" applyProtection="1">
      <alignment vertical="center"/>
      <protection locked="0"/>
    </xf>
    <xf numFmtId="0" fontId="24" fillId="0" borderId="65" xfId="0" applyFont="1" applyFill="1" applyBorder="1" applyAlignment="1" applyProtection="1">
      <alignment vertical="center"/>
      <protection locked="0"/>
    </xf>
    <xf numFmtId="0" fontId="24" fillId="0" borderId="66" xfId="0" applyFont="1" applyFill="1" applyBorder="1" applyAlignment="1" applyProtection="1">
      <alignment vertical="center"/>
      <protection locked="0"/>
    </xf>
    <xf numFmtId="0" fontId="24" fillId="0" borderId="14" xfId="0" applyFont="1" applyFill="1" applyBorder="1" applyAlignment="1" applyProtection="1">
      <alignment vertical="center"/>
      <protection locked="0"/>
    </xf>
    <xf numFmtId="173" fontId="24" fillId="0" borderId="14" xfId="0" applyNumberFormat="1" applyFont="1" applyFill="1" applyBorder="1" applyAlignment="1" applyProtection="1">
      <alignment vertical="center"/>
      <protection locked="0"/>
    </xf>
    <xf numFmtId="0" fontId="18" fillId="0" borderId="59" xfId="0" applyFont="1" applyBorder="1" applyAlignment="1">
      <alignment horizontal="right" vertical="center"/>
    </xf>
    <xf numFmtId="165" fontId="16" fillId="0" borderId="47" xfId="1" applyFont="1" applyBorder="1" applyAlignment="1">
      <alignment vertical="center"/>
    </xf>
    <xf numFmtId="0" fontId="18" fillId="0" borderId="31" xfId="0" applyFont="1" applyBorder="1" applyAlignment="1">
      <alignment horizontal="right" vertical="center"/>
    </xf>
    <xf numFmtId="0" fontId="18" fillId="0" borderId="39" xfId="0" applyFont="1" applyBorder="1" applyAlignment="1">
      <alignment horizontal="right" vertical="center"/>
    </xf>
    <xf numFmtId="165" fontId="16" fillId="0" borderId="68" xfId="1" applyFont="1" applyBorder="1" applyAlignment="1">
      <alignment vertical="center"/>
    </xf>
    <xf numFmtId="0" fontId="48" fillId="0" borderId="52" xfId="0" applyFont="1" applyFill="1" applyBorder="1" applyAlignment="1">
      <alignment vertical="center"/>
    </xf>
    <xf numFmtId="0" fontId="18" fillId="0" borderId="65" xfId="0" applyFont="1" applyBorder="1" applyAlignment="1">
      <alignment vertical="center"/>
    </xf>
    <xf numFmtId="0" fontId="18" fillId="0" borderId="54" xfId="0" applyFont="1" applyBorder="1" applyAlignment="1">
      <alignment vertical="center"/>
    </xf>
    <xf numFmtId="0" fontId="18" fillId="0" borderId="14" xfId="0" applyFont="1" applyBorder="1" applyAlignment="1">
      <alignment vertical="center"/>
    </xf>
    <xf numFmtId="0" fontId="18" fillId="0" borderId="14" xfId="0" applyFont="1" applyBorder="1" applyAlignment="1">
      <alignment vertical="center" wrapText="1"/>
    </xf>
    <xf numFmtId="0" fontId="18" fillId="0" borderId="68" xfId="0" applyFont="1" applyBorder="1" applyAlignment="1">
      <alignment vertical="center" wrapText="1"/>
    </xf>
    <xf numFmtId="0" fontId="24" fillId="4" borderId="65" xfId="0" applyFont="1" applyFill="1" applyBorder="1" applyAlignment="1" applyProtection="1">
      <alignment vertical="center"/>
      <protection locked="0"/>
    </xf>
    <xf numFmtId="0" fontId="24" fillId="4" borderId="66" xfId="0" applyFont="1" applyFill="1" applyBorder="1" applyAlignment="1" applyProtection="1">
      <alignment vertical="center"/>
      <protection locked="0"/>
    </xf>
    <xf numFmtId="0" fontId="24" fillId="4" borderId="14" xfId="0" applyFont="1" applyFill="1" applyBorder="1" applyAlignment="1" applyProtection="1">
      <alignment vertical="center"/>
      <protection locked="0"/>
    </xf>
    <xf numFmtId="165" fontId="16" fillId="0" borderId="82" xfId="1" applyFont="1" applyFill="1" applyBorder="1" applyAlignment="1">
      <alignment vertical="center"/>
    </xf>
    <xf numFmtId="0" fontId="18" fillId="0" borderId="29" xfId="0" applyFont="1" applyBorder="1" applyAlignment="1">
      <alignment horizontal="right" vertical="center"/>
    </xf>
    <xf numFmtId="0" fontId="18" fillId="0" borderId="30" xfId="0" applyFont="1" applyBorder="1" applyAlignment="1">
      <alignment horizontal="right" vertical="center"/>
    </xf>
    <xf numFmtId="165" fontId="26" fillId="0" borderId="47" xfId="1" applyFont="1" applyBorder="1" applyAlignment="1" applyProtection="1">
      <alignment vertical="center"/>
    </xf>
    <xf numFmtId="0" fontId="18" fillId="0" borderId="16" xfId="0" applyFont="1" applyBorder="1" applyAlignment="1">
      <alignment horizontal="right" vertical="center"/>
    </xf>
    <xf numFmtId="0" fontId="16" fillId="0" borderId="32" xfId="0" applyFont="1" applyBorder="1" applyAlignment="1">
      <alignment vertical="center"/>
    </xf>
    <xf numFmtId="165" fontId="16" fillId="0" borderId="83" xfId="1" applyFont="1" applyBorder="1" applyAlignment="1">
      <alignment vertical="center"/>
    </xf>
    <xf numFmtId="0" fontId="18" fillId="0" borderId="13" xfId="0" applyFont="1" applyBorder="1" applyAlignment="1">
      <alignment horizontal="right" vertical="center"/>
    </xf>
    <xf numFmtId="0" fontId="18" fillId="0" borderId="9" xfId="0" applyFont="1" applyBorder="1" applyAlignment="1">
      <alignment horizontal="right" vertical="center"/>
    </xf>
    <xf numFmtId="0" fontId="18" fillId="0" borderId="10" xfId="0" applyFont="1" applyBorder="1" applyAlignment="1">
      <alignment horizontal="right" vertical="center"/>
    </xf>
    <xf numFmtId="165" fontId="26" fillId="0" borderId="84" xfId="1" applyFont="1" applyBorder="1" applyAlignment="1" applyProtection="1">
      <alignment vertical="center"/>
    </xf>
    <xf numFmtId="49" fontId="52" fillId="0" borderId="50" xfId="0" applyNumberFormat="1" applyFont="1" applyBorder="1" applyAlignment="1">
      <alignment horizontal="left" vertical="center"/>
    </xf>
    <xf numFmtId="0" fontId="14" fillId="0" borderId="12" xfId="0" applyFont="1" applyBorder="1" applyAlignment="1">
      <alignment horizontal="center" vertical="center"/>
    </xf>
    <xf numFmtId="0" fontId="14" fillId="0" borderId="34" xfId="0" applyFont="1" applyBorder="1" applyAlignment="1">
      <alignment vertical="center"/>
    </xf>
    <xf numFmtId="0" fontId="14" fillId="0" borderId="5" xfId="0" applyFont="1" applyBorder="1" applyAlignment="1">
      <alignment vertical="center"/>
    </xf>
    <xf numFmtId="0" fontId="14" fillId="0" borderId="67" xfId="0" applyFont="1" applyBorder="1" applyAlignment="1">
      <alignment horizontal="left" vertical="center"/>
    </xf>
    <xf numFmtId="173" fontId="5" fillId="0" borderId="12" xfId="1" applyNumberFormat="1" applyFont="1" applyBorder="1" applyAlignment="1">
      <alignment vertical="center"/>
    </xf>
    <xf numFmtId="173" fontId="14" fillId="0" borderId="53" xfId="0" applyNumberFormat="1" applyFont="1" applyBorder="1" applyAlignment="1">
      <alignment vertical="center"/>
    </xf>
    <xf numFmtId="173" fontId="14" fillId="0" borderId="56" xfId="0" applyNumberFormat="1" applyFont="1" applyBorder="1" applyAlignment="1">
      <alignment vertical="center" wrapText="1"/>
    </xf>
    <xf numFmtId="173" fontId="14" fillId="0" borderId="32" xfId="0" applyNumberFormat="1" applyFont="1" applyBorder="1" applyAlignment="1">
      <alignment horizontal="left" vertical="center"/>
    </xf>
    <xf numFmtId="173" fontId="5" fillId="0" borderId="87" xfId="1" applyNumberFormat="1" applyFont="1" applyBorder="1" applyAlignment="1">
      <alignment vertical="center"/>
    </xf>
    <xf numFmtId="173" fontId="5" fillId="0" borderId="12" xfId="0" applyNumberFormat="1" applyFont="1" applyBorder="1" applyAlignment="1">
      <alignment vertical="center"/>
    </xf>
    <xf numFmtId="4" fontId="15" fillId="0" borderId="50" xfId="0" applyNumberFormat="1" applyFont="1" applyBorder="1" applyAlignment="1">
      <alignment horizontal="left" vertical="center"/>
    </xf>
    <xf numFmtId="4" fontId="15" fillId="0" borderId="51" xfId="0" applyNumberFormat="1" applyFont="1" applyBorder="1" applyAlignment="1">
      <alignment horizontal="left" vertical="center"/>
    </xf>
    <xf numFmtId="4" fontId="14" fillId="0" borderId="0" xfId="0" applyNumberFormat="1" applyFont="1" applyBorder="1" applyAlignment="1">
      <alignment vertical="center"/>
    </xf>
    <xf numFmtId="4" fontId="14" fillId="0" borderId="0" xfId="0" applyNumberFormat="1" applyFont="1" applyBorder="1" applyAlignment="1">
      <alignment horizontal="left" vertical="center"/>
    </xf>
    <xf numFmtId="4" fontId="14" fillId="0" borderId="12" xfId="0" applyNumberFormat="1" applyFont="1" applyBorder="1" applyAlignment="1">
      <alignment vertical="center"/>
    </xf>
    <xf numFmtId="4" fontId="14" fillId="0" borderId="34" xfId="0" applyNumberFormat="1" applyFont="1" applyBorder="1" applyAlignment="1">
      <alignment horizontal="right" vertical="center"/>
    </xf>
    <xf numFmtId="4" fontId="14" fillId="0" borderId="2" xfId="0" applyNumberFormat="1" applyFont="1" applyBorder="1" applyAlignment="1">
      <alignment horizontal="right" vertical="center"/>
    </xf>
    <xf numFmtId="4" fontId="14" fillId="0" borderId="2" xfId="0" applyNumberFormat="1" applyFont="1" applyBorder="1" applyAlignment="1">
      <alignment horizontal="left" vertical="center"/>
    </xf>
    <xf numFmtId="4" fontId="14" fillId="0" borderId="2" xfId="0" applyNumberFormat="1" applyFont="1" applyBorder="1" applyAlignment="1">
      <alignment vertical="center"/>
    </xf>
    <xf numFmtId="4" fontId="14" fillId="0" borderId="48" xfId="0" applyNumberFormat="1" applyFont="1" applyBorder="1" applyAlignment="1">
      <alignment vertical="center"/>
    </xf>
    <xf numFmtId="4" fontId="18" fillId="0" borderId="49" xfId="0" applyNumberFormat="1" applyFont="1" applyBorder="1" applyAlignment="1">
      <alignment horizontal="left" vertical="center"/>
    </xf>
    <xf numFmtId="4" fontId="14" fillId="0" borderId="39" xfId="0" applyNumberFormat="1" applyFont="1" applyBorder="1" applyAlignment="1">
      <alignment vertical="center"/>
    </xf>
    <xf numFmtId="4" fontId="14" fillId="0" borderId="53" xfId="0" applyNumberFormat="1" applyFont="1" applyBorder="1" applyAlignment="1">
      <alignment vertical="center"/>
    </xf>
    <xf numFmtId="4" fontId="14" fillId="0" borderId="15" xfId="0" applyNumberFormat="1" applyFont="1" applyBorder="1" applyAlignment="1">
      <alignment vertical="center" wrapText="1"/>
    </xf>
    <xf numFmtId="4" fontId="14" fillId="0" borderId="5" xfId="0" applyNumberFormat="1" applyFont="1" applyBorder="1" applyAlignment="1">
      <alignment vertical="center" wrapText="1"/>
    </xf>
    <xf numFmtId="4" fontId="14" fillId="0" borderId="5" xfId="0" applyNumberFormat="1" applyFont="1" applyBorder="1" applyAlignment="1">
      <alignment vertical="center"/>
    </xf>
    <xf numFmtId="4" fontId="14" fillId="0" borderId="56" xfId="0" applyNumberFormat="1" applyFont="1" applyBorder="1" applyAlignment="1">
      <alignment vertical="center" wrapText="1"/>
    </xf>
    <xf numFmtId="4" fontId="22" fillId="4" borderId="57" xfId="0" applyNumberFormat="1" applyFont="1" applyFill="1" applyBorder="1" applyAlignment="1" applyProtection="1">
      <alignment vertical="center"/>
      <protection locked="0"/>
    </xf>
    <xf numFmtId="4" fontId="22" fillId="4" borderId="58" xfId="0" applyNumberFormat="1" applyFont="1" applyFill="1" applyBorder="1" applyAlignment="1" applyProtection="1">
      <alignment vertical="center"/>
      <protection locked="0"/>
    </xf>
    <xf numFmtId="4" fontId="22" fillId="4" borderId="61" xfId="0" applyNumberFormat="1" applyFont="1" applyFill="1" applyBorder="1" applyAlignment="1" applyProtection="1">
      <alignment vertical="center"/>
      <protection locked="0"/>
    </xf>
    <xf numFmtId="4" fontId="22" fillId="4" borderId="62" xfId="0" applyNumberFormat="1" applyFont="1" applyFill="1" applyBorder="1" applyAlignment="1" applyProtection="1">
      <alignment vertical="center"/>
      <protection locked="0"/>
    </xf>
    <xf numFmtId="4" fontId="22" fillId="4" borderId="65" xfId="0" applyNumberFormat="1" applyFont="1" applyFill="1" applyBorder="1" applyAlignment="1" applyProtection="1">
      <alignment vertical="center"/>
      <protection locked="0"/>
    </xf>
    <xf numFmtId="4" fontId="22" fillId="4" borderId="14" xfId="0" applyNumberFormat="1" applyFont="1" applyFill="1" applyBorder="1" applyAlignment="1" applyProtection="1">
      <alignment vertical="center"/>
      <protection locked="0"/>
    </xf>
    <xf numFmtId="4" fontId="8" fillId="0" borderId="52" xfId="0" applyNumberFormat="1" applyFont="1" applyBorder="1" applyAlignment="1">
      <alignment horizontal="right" vertical="center"/>
    </xf>
    <xf numFmtId="4" fontId="8" fillId="0" borderId="67" xfId="0" applyNumberFormat="1" applyFont="1" applyBorder="1" applyAlignment="1">
      <alignment horizontal="right" vertical="center"/>
    </xf>
    <xf numFmtId="4" fontId="8" fillId="0" borderId="55" xfId="0" applyNumberFormat="1" applyFont="1" applyBorder="1" applyAlignment="1">
      <alignment horizontal="right" vertical="center"/>
    </xf>
    <xf numFmtId="4" fontId="14" fillId="0" borderId="3" xfId="0" applyNumberFormat="1" applyFont="1" applyBorder="1" applyAlignment="1">
      <alignment vertical="center"/>
    </xf>
    <xf numFmtId="4" fontId="8" fillId="0" borderId="3" xfId="0" applyNumberFormat="1" applyFont="1" applyBorder="1" applyAlignment="1">
      <alignment horizontal="right" vertical="center"/>
    </xf>
    <xf numFmtId="4" fontId="14" fillId="0" borderId="0" xfId="0" applyNumberFormat="1" applyFont="1" applyBorder="1" applyAlignment="1">
      <alignment horizontal="right" vertical="center"/>
    </xf>
    <xf numFmtId="4" fontId="14" fillId="0" borderId="18" xfId="0" applyNumberFormat="1" applyFont="1" applyBorder="1" applyAlignment="1">
      <alignment horizontal="right" vertical="center"/>
    </xf>
    <xf numFmtId="4" fontId="14" fillId="0" borderId="18" xfId="0" applyNumberFormat="1" applyFont="1" applyBorder="1" applyAlignment="1">
      <alignment vertical="center"/>
    </xf>
    <xf numFmtId="4" fontId="14" fillId="0" borderId="88" xfId="0" applyNumberFormat="1" applyFont="1" applyBorder="1" applyAlignment="1">
      <alignment vertical="center"/>
    </xf>
    <xf numFmtId="4" fontId="8" fillId="0" borderId="0" xfId="0" applyNumberFormat="1" applyFont="1" applyBorder="1" applyAlignment="1">
      <alignment horizontal="right" vertical="center"/>
    </xf>
    <xf numFmtId="4" fontId="8" fillId="0" borderId="12" xfId="0" applyNumberFormat="1" applyFont="1" applyBorder="1" applyAlignment="1">
      <alignment horizontal="right" vertical="center"/>
    </xf>
    <xf numFmtId="4" fontId="18" fillId="0" borderId="31" xfId="0" applyNumberFormat="1" applyFont="1" applyBorder="1" applyAlignment="1">
      <alignment vertical="center"/>
    </xf>
    <xf numFmtId="4" fontId="14" fillId="0" borderId="54" xfId="0" applyNumberFormat="1" applyFont="1" applyBorder="1" applyAlignment="1">
      <alignment vertical="center"/>
    </xf>
    <xf numFmtId="4" fontId="14" fillId="0" borderId="54" xfId="0" applyNumberFormat="1" applyFont="1" applyBorder="1" applyAlignment="1">
      <alignment vertical="center" wrapText="1"/>
    </xf>
    <xf numFmtId="4" fontId="14" fillId="0" borderId="15" xfId="0" applyNumberFormat="1" applyFont="1" applyBorder="1" applyAlignment="1">
      <alignment vertical="center"/>
    </xf>
    <xf numFmtId="4" fontId="22" fillId="4" borderId="40" xfId="0" applyNumberFormat="1" applyFont="1" applyFill="1" applyBorder="1" applyAlignment="1" applyProtection="1">
      <alignment vertical="center"/>
      <protection locked="0"/>
    </xf>
    <xf numFmtId="4" fontId="22" fillId="4" borderId="17" xfId="0" applyNumberFormat="1" applyFont="1" applyFill="1" applyBorder="1" applyAlignment="1" applyProtection="1">
      <alignment vertical="center"/>
      <protection locked="0"/>
    </xf>
    <xf numFmtId="4" fontId="22" fillId="4" borderId="63" xfId="0" applyNumberFormat="1" applyFont="1" applyFill="1" applyBorder="1" applyAlignment="1" applyProtection="1">
      <alignment vertical="center"/>
      <protection locked="0"/>
    </xf>
    <xf numFmtId="4" fontId="22" fillId="4" borderId="66" xfId="0" applyNumberFormat="1" applyFont="1" applyFill="1" applyBorder="1" applyAlignment="1" applyProtection="1">
      <alignment vertical="center"/>
      <protection locked="0"/>
    </xf>
    <xf numFmtId="4" fontId="8" fillId="0" borderId="41" xfId="0" applyNumberFormat="1" applyFont="1" applyBorder="1" applyAlignment="1">
      <alignment horizontal="right" vertical="center"/>
    </xf>
    <xf numFmtId="4" fontId="8" fillId="0" borderId="1" xfId="0" applyNumberFormat="1" applyFont="1" applyBorder="1" applyAlignment="1">
      <alignment horizontal="right" vertical="center"/>
    </xf>
    <xf numFmtId="4" fontId="8" fillId="0" borderId="89" xfId="0" applyNumberFormat="1" applyFont="1" applyBorder="1" applyAlignment="1">
      <alignment horizontal="right" vertical="center"/>
    </xf>
    <xf numFmtId="4" fontId="8" fillId="0" borderId="90" xfId="0" applyNumberFormat="1" applyFont="1" applyBorder="1" applyAlignment="1">
      <alignment horizontal="right" vertical="center"/>
    </xf>
    <xf numFmtId="4" fontId="8" fillId="0" borderId="91" xfId="0" applyNumberFormat="1" applyFont="1" applyBorder="1" applyAlignment="1">
      <alignment horizontal="right" vertical="center"/>
    </xf>
    <xf numFmtId="4" fontId="5" fillId="0" borderId="92" xfId="0" applyNumberFormat="1" applyFont="1" applyBorder="1" applyAlignment="1">
      <alignment vertical="center"/>
    </xf>
    <xf numFmtId="4" fontId="8" fillId="0" borderId="93"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3" xfId="0" applyNumberFormat="1" applyFont="1" applyBorder="1" applyAlignment="1">
      <alignment horizontal="righ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20" fillId="0" borderId="2" xfId="0" applyFont="1" applyBorder="1" applyAlignment="1">
      <alignment horizontal="center" vertical="center"/>
    </xf>
    <xf numFmtId="0" fontId="35" fillId="0" borderId="34" xfId="0" applyFont="1" applyBorder="1" applyAlignment="1">
      <alignment vertical="center"/>
    </xf>
    <xf numFmtId="0" fontId="20" fillId="0" borderId="48" xfId="0" applyFont="1" applyBorder="1" applyAlignment="1">
      <alignment horizontal="center" vertical="center"/>
    </xf>
    <xf numFmtId="0" fontId="51" fillId="0" borderId="0" xfId="0" applyFont="1" applyBorder="1" applyAlignment="1">
      <alignment vertical="center"/>
    </xf>
    <xf numFmtId="0" fontId="20" fillId="0" borderId="3" xfId="0" applyFont="1" applyBorder="1" applyAlignment="1">
      <alignment vertical="center"/>
    </xf>
    <xf numFmtId="0" fontId="20" fillId="0" borderId="0" xfId="0" applyFont="1" applyBorder="1" applyAlignment="1">
      <alignment vertical="center"/>
    </xf>
    <xf numFmtId="0" fontId="14" fillId="0" borderId="0" xfId="0" applyFont="1" applyFill="1" applyBorder="1" applyAlignment="1">
      <alignment vertical="center"/>
    </xf>
    <xf numFmtId="49" fontId="14" fillId="0" borderId="12" xfId="0" applyNumberFormat="1" applyFont="1" applyBorder="1" applyAlignment="1" applyProtection="1">
      <alignment vertical="center"/>
      <protection locked="0"/>
    </xf>
    <xf numFmtId="0" fontId="8" fillId="0" borderId="95" xfId="0" applyFont="1" applyBorder="1" applyAlignment="1" applyProtection="1">
      <alignment horizontal="center" vertical="center" wrapText="1"/>
    </xf>
    <xf numFmtId="0" fontId="8" fillId="0" borderId="96" xfId="0" applyFont="1" applyBorder="1" applyAlignment="1" applyProtection="1">
      <alignment horizontal="center" vertical="center" wrapText="1"/>
    </xf>
    <xf numFmtId="49" fontId="8" fillId="0" borderId="65" xfId="0" applyNumberFormat="1" applyFont="1" applyFill="1" applyBorder="1" applyAlignment="1" applyProtection="1">
      <alignment horizontal="center" vertical="center"/>
    </xf>
    <xf numFmtId="173" fontId="22" fillId="4" borderId="76" xfId="0" applyNumberFormat="1" applyFont="1" applyFill="1" applyBorder="1" applyAlignment="1" applyProtection="1">
      <alignment vertical="center"/>
      <protection locked="0"/>
    </xf>
    <xf numFmtId="173" fontId="5" fillId="0" borderId="76" xfId="0" applyNumberFormat="1" applyFont="1" applyBorder="1" applyAlignment="1" applyProtection="1">
      <alignment vertical="center"/>
    </xf>
    <xf numFmtId="173" fontId="5" fillId="0" borderId="77" xfId="0" applyNumberFormat="1" applyFont="1" applyBorder="1" applyAlignment="1" applyProtection="1">
      <alignment vertical="center"/>
    </xf>
    <xf numFmtId="49" fontId="8" fillId="0" borderId="97" xfId="0" applyNumberFormat="1" applyFont="1" applyFill="1" applyBorder="1" applyAlignment="1" applyProtection="1">
      <alignment horizontal="center" vertical="center" wrapText="1"/>
    </xf>
    <xf numFmtId="173" fontId="22" fillId="0" borderId="6" xfId="0" applyNumberFormat="1" applyFont="1" applyFill="1" applyBorder="1" applyAlignment="1" applyProtection="1">
      <alignment vertical="center"/>
    </xf>
    <xf numFmtId="173" fontId="5" fillId="0" borderId="6" xfId="0" applyNumberFormat="1" applyFont="1" applyFill="1" applyBorder="1" applyAlignment="1" applyProtection="1">
      <alignment vertical="center"/>
    </xf>
    <xf numFmtId="173" fontId="5" fillId="0" borderId="7" xfId="0" applyNumberFormat="1" applyFont="1" applyFill="1" applyBorder="1" applyAlignment="1" applyProtection="1">
      <alignment vertical="center"/>
    </xf>
    <xf numFmtId="49" fontId="8" fillId="0" borderId="15" xfId="0" applyNumberFormat="1" applyFont="1" applyBorder="1" applyAlignment="1" applyProtection="1">
      <alignment horizontal="center" vertical="center"/>
    </xf>
    <xf numFmtId="49" fontId="8" fillId="0" borderId="65" xfId="0" applyNumberFormat="1" applyFont="1" applyBorder="1" applyAlignment="1" applyProtection="1">
      <alignment horizontal="center" vertical="center"/>
    </xf>
    <xf numFmtId="173" fontId="22" fillId="4" borderId="98" xfId="0" applyNumberFormat="1" applyFont="1" applyFill="1" applyBorder="1" applyAlignment="1" applyProtection="1">
      <alignment vertical="center"/>
      <protection locked="0"/>
    </xf>
    <xf numFmtId="173" fontId="5" fillId="0" borderId="71" xfId="0" applyNumberFormat="1" applyFont="1" applyBorder="1" applyAlignment="1" applyProtection="1">
      <alignment vertical="center"/>
    </xf>
    <xf numFmtId="0" fontId="14" fillId="0" borderId="99" xfId="0" applyFont="1" applyBorder="1" applyAlignment="1" applyProtection="1">
      <alignment vertical="center"/>
    </xf>
    <xf numFmtId="49" fontId="8" fillId="0" borderId="95" xfId="0" applyNumberFormat="1" applyFont="1" applyBorder="1" applyAlignment="1" applyProtection="1">
      <alignment vertical="center"/>
    </xf>
    <xf numFmtId="173" fontId="8" fillId="0" borderId="96" xfId="0" applyNumberFormat="1" applyFont="1" applyBorder="1" applyAlignment="1" applyProtection="1">
      <alignment vertical="center"/>
    </xf>
    <xf numFmtId="173" fontId="8" fillId="0" borderId="100" xfId="0" applyNumberFormat="1" applyFont="1" applyBorder="1" applyAlignment="1" applyProtection="1">
      <alignment vertical="center"/>
    </xf>
    <xf numFmtId="165" fontId="6" fillId="0" borderId="68" xfId="1" applyFont="1" applyBorder="1" applyAlignment="1" applyProtection="1">
      <alignment vertical="center"/>
    </xf>
    <xf numFmtId="165" fontId="6" fillId="0" borderId="100" xfId="1" applyFont="1" applyBorder="1" applyAlignment="1" applyProtection="1">
      <alignment vertical="center"/>
    </xf>
    <xf numFmtId="0" fontId="79" fillId="0" borderId="0" xfId="0" applyFont="1" applyBorder="1" applyAlignment="1">
      <alignment horizontal="left" vertical="center"/>
    </xf>
    <xf numFmtId="4" fontId="18" fillId="0" borderId="29" xfId="0" applyNumberFormat="1" applyFont="1" applyBorder="1" applyAlignment="1">
      <alignment horizontal="left" vertical="center"/>
    </xf>
    <xf numFmtId="4" fontId="14" fillId="0" borderId="30" xfId="0" applyNumberFormat="1" applyFont="1" applyBorder="1" applyAlignment="1">
      <alignment vertical="center"/>
    </xf>
    <xf numFmtId="4" fontId="14" fillId="0" borderId="36" xfId="0" applyNumberFormat="1" applyFont="1" applyBorder="1" applyAlignment="1">
      <alignment vertical="center"/>
    </xf>
    <xf numFmtId="4" fontId="14" fillId="0" borderId="13" xfId="0" applyNumberFormat="1" applyFont="1" applyBorder="1" applyAlignment="1">
      <alignment vertical="center"/>
    </xf>
    <xf numFmtId="4" fontId="14" fillId="0" borderId="9" xfId="0" applyNumberFormat="1" applyFont="1" applyBorder="1" applyAlignment="1">
      <alignment vertical="center"/>
    </xf>
    <xf numFmtId="4" fontId="14" fillId="0" borderId="33" xfId="0" applyNumberFormat="1" applyFont="1" applyBorder="1" applyAlignment="1">
      <alignment vertical="center"/>
    </xf>
    <xf numFmtId="0" fontId="18" fillId="0" borderId="11" xfId="0" applyFont="1" applyBorder="1" applyAlignment="1">
      <alignment horizontal="right" vertical="center"/>
    </xf>
    <xf numFmtId="165" fontId="16" fillId="0" borderId="12" xfId="0" applyNumberFormat="1" applyFont="1" applyBorder="1" applyAlignment="1">
      <alignment vertical="center"/>
    </xf>
    <xf numFmtId="176" fontId="8" fillId="0" borderId="68" xfId="0" applyNumberFormat="1" applyFont="1" applyBorder="1" applyAlignment="1" applyProtection="1">
      <alignment vertical="center"/>
    </xf>
    <xf numFmtId="0" fontId="5" fillId="0" borderId="36" xfId="0" applyFont="1" applyBorder="1" applyAlignment="1" applyProtection="1">
      <alignment vertical="center"/>
    </xf>
    <xf numFmtId="173" fontId="7" fillId="0" borderId="33" xfId="0" applyNumberFormat="1" applyFont="1" applyFill="1" applyBorder="1" applyAlignment="1" applyProtection="1">
      <alignment vertical="center"/>
    </xf>
    <xf numFmtId="173" fontId="7" fillId="0" borderId="37" xfId="0" applyNumberFormat="1" applyFont="1" applyFill="1" applyBorder="1" applyAlignment="1" applyProtection="1">
      <alignment vertical="center"/>
    </xf>
    <xf numFmtId="169" fontId="7" fillId="0" borderId="44" xfId="0" applyNumberFormat="1" applyFont="1" applyFill="1" applyBorder="1" applyAlignment="1" applyProtection="1">
      <alignment vertical="center"/>
    </xf>
    <xf numFmtId="0" fontId="76" fillId="0" borderId="2" xfId="0" applyFont="1" applyBorder="1" applyAlignment="1">
      <alignment horizontal="left" vertical="center"/>
    </xf>
    <xf numFmtId="0" fontId="8" fillId="0" borderId="103" xfId="0" applyFont="1" applyBorder="1" applyAlignment="1" applyProtection="1">
      <alignment horizontal="center" vertical="center" wrapText="1"/>
    </xf>
    <xf numFmtId="49" fontId="8" fillId="0" borderId="103" xfId="0" applyNumberFormat="1" applyFont="1" applyBorder="1" applyAlignment="1" applyProtection="1">
      <alignment vertical="center"/>
    </xf>
    <xf numFmtId="49" fontId="8" fillId="0" borderId="104" xfId="0" applyNumberFormat="1" applyFont="1" applyFill="1" applyBorder="1" applyAlignment="1" applyProtection="1">
      <alignment horizontal="center" vertical="center" wrapText="1"/>
    </xf>
    <xf numFmtId="15" fontId="8" fillId="6" borderId="11" xfId="0" applyNumberFormat="1" applyFont="1" applyFill="1" applyBorder="1" applyAlignment="1" applyProtection="1">
      <alignment horizontal="center" vertical="center"/>
      <protection locked="0"/>
    </xf>
    <xf numFmtId="15" fontId="8" fillId="6" borderId="59" xfId="0" applyNumberFormat="1"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78" fillId="3" borderId="34" xfId="0" applyFont="1" applyFill="1" applyBorder="1" applyAlignment="1" applyProtection="1">
      <alignment vertical="center"/>
    </xf>
    <xf numFmtId="0" fontId="8" fillId="3" borderId="3" xfId="0" applyFont="1" applyFill="1" applyBorder="1" applyAlignment="1" applyProtection="1">
      <alignment vertical="center"/>
    </xf>
    <xf numFmtId="0" fontId="16" fillId="3" borderId="0" xfId="0" applyFont="1" applyFill="1" applyBorder="1" applyAlignment="1" applyProtection="1">
      <alignment vertical="center"/>
    </xf>
    <xf numFmtId="0" fontId="5" fillId="0" borderId="0" xfId="0" applyFont="1" applyBorder="1" applyAlignment="1">
      <alignment vertical="center"/>
    </xf>
    <xf numFmtId="0" fontId="6" fillId="4" borderId="34"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48"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6" fillId="4" borderId="3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7" fillId="4" borderId="30" xfId="0" applyFont="1" applyFill="1" applyBorder="1" applyAlignment="1" applyProtection="1">
      <alignment vertical="center"/>
      <protection locked="0"/>
    </xf>
    <xf numFmtId="0" fontId="6" fillId="4" borderId="36"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67" xfId="0" applyFont="1" applyFill="1" applyBorder="1" applyAlignment="1" applyProtection="1">
      <alignment vertical="center"/>
      <protection locked="0"/>
    </xf>
    <xf numFmtId="0" fontId="6" fillId="4" borderId="32" xfId="0" applyFont="1" applyFill="1" applyBorder="1" applyAlignment="1" applyProtection="1">
      <alignment vertical="center"/>
      <protection locked="0"/>
    </xf>
    <xf numFmtId="0" fontId="5" fillId="4" borderId="30"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14" fillId="4" borderId="0"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33"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18" fillId="0" borderId="3" xfId="0" applyFont="1" applyFill="1" applyBorder="1" applyAlignment="1" applyProtection="1">
      <alignment horizontal="right" vertical="center"/>
    </xf>
    <xf numFmtId="0" fontId="16" fillId="0" borderId="0" xfId="0" applyFont="1" applyBorder="1" applyAlignment="1" applyProtection="1">
      <alignment horizontal="right" vertical="center"/>
    </xf>
    <xf numFmtId="0" fontId="18" fillId="0" borderId="0" xfId="0" applyFont="1" applyFill="1" applyBorder="1" applyAlignment="1" applyProtection="1">
      <alignment horizontal="right" vertical="center"/>
    </xf>
    <xf numFmtId="0" fontId="8" fillId="0" borderId="96" xfId="0" applyFont="1" applyBorder="1" applyAlignment="1" applyProtection="1">
      <alignment horizontal="center" wrapText="1"/>
    </xf>
    <xf numFmtId="0" fontId="8" fillId="0" borderId="100" xfId="0" applyFont="1" applyBorder="1" applyAlignment="1" applyProtection="1">
      <alignment horizontal="center" wrapText="1"/>
    </xf>
    <xf numFmtId="0" fontId="27" fillId="0" borderId="10" xfId="0" applyFont="1" applyBorder="1" applyAlignment="1">
      <alignment horizontal="right" vertical="center"/>
    </xf>
    <xf numFmtId="0" fontId="14" fillId="0" borderId="13" xfId="0" applyFont="1" applyBorder="1" applyAlignment="1">
      <alignment horizontal="right" vertical="center"/>
    </xf>
    <xf numFmtId="0" fontId="14" fillId="0" borderId="9" xfId="0" applyFont="1" applyBorder="1" applyAlignment="1">
      <alignment horizontal="right" vertical="center"/>
    </xf>
    <xf numFmtId="176" fontId="18" fillId="0" borderId="0" xfId="0" applyNumberFormat="1" applyFont="1" applyBorder="1" applyAlignment="1" applyProtection="1">
      <alignment vertical="center"/>
    </xf>
    <xf numFmtId="176" fontId="8" fillId="0" borderId="12" xfId="0" applyNumberFormat="1" applyFont="1" applyBorder="1" applyAlignment="1" applyProtection="1">
      <alignment vertical="center"/>
    </xf>
    <xf numFmtId="173" fontId="7" fillId="0" borderId="12" xfId="0" applyNumberFormat="1" applyFont="1" applyFill="1" applyBorder="1" applyAlignment="1" applyProtection="1">
      <alignment vertical="center"/>
    </xf>
    <xf numFmtId="173" fontId="6" fillId="0" borderId="48" xfId="0" applyNumberFormat="1" applyFont="1" applyFill="1" applyBorder="1" applyAlignment="1" applyProtection="1">
      <alignment vertical="center"/>
    </xf>
    <xf numFmtId="173" fontId="77" fillId="0" borderId="36" xfId="0" applyNumberFormat="1" applyFont="1" applyFill="1" applyBorder="1" applyAlignment="1" applyProtection="1">
      <alignment vertical="center"/>
    </xf>
    <xf numFmtId="0" fontId="41" fillId="0" borderId="4" xfId="0" applyFont="1" applyBorder="1" applyAlignment="1" applyProtection="1">
      <alignment horizontal="center" vertical="center" wrapText="1"/>
    </xf>
    <xf numFmtId="49" fontId="16" fillId="4" borderId="5" xfId="0" applyNumberFormat="1" applyFont="1" applyFill="1" applyBorder="1" applyAlignment="1" applyProtection="1">
      <alignment vertical="center"/>
      <protection locked="0"/>
    </xf>
    <xf numFmtId="49" fontId="16" fillId="4" borderId="54" xfId="0" applyNumberFormat="1" applyFont="1" applyFill="1" applyBorder="1" applyAlignment="1" applyProtection="1">
      <alignment vertical="center"/>
      <protection locked="0"/>
    </xf>
    <xf numFmtId="0" fontId="32" fillId="4" borderId="22" xfId="0" applyFont="1" applyFill="1" applyBorder="1" applyAlignment="1" applyProtection="1">
      <alignment horizontal="center" vertical="center"/>
      <protection locked="0"/>
    </xf>
    <xf numFmtId="0" fontId="16" fillId="0" borderId="67" xfId="0" applyFont="1" applyFill="1" applyBorder="1" applyAlignment="1" applyProtection="1">
      <alignment horizontal="right" vertical="center"/>
    </xf>
    <xf numFmtId="0" fontId="32" fillId="0" borderId="54" xfId="0" applyFont="1" applyFill="1" applyBorder="1" applyAlignment="1" applyProtection="1">
      <alignment horizontal="left" vertical="center"/>
    </xf>
    <xf numFmtId="0" fontId="0" fillId="0" borderId="54" xfId="0" applyBorder="1"/>
    <xf numFmtId="0" fontId="5" fillId="0" borderId="0" xfId="0" applyFont="1" applyBorder="1" applyAlignment="1">
      <alignment horizontal="right" vertical="center"/>
    </xf>
    <xf numFmtId="0" fontId="0" fillId="0" borderId="12" xfId="0" applyBorder="1"/>
    <xf numFmtId="0" fontId="41" fillId="0" borderId="12" xfId="0" applyFont="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174" fontId="16" fillId="7" borderId="56" xfId="0" applyNumberFormat="1" applyFont="1" applyFill="1" applyBorder="1" applyAlignment="1" applyProtection="1">
      <alignment vertical="center"/>
    </xf>
    <xf numFmtId="0" fontId="21" fillId="8" borderId="7" xfId="0" applyFont="1" applyFill="1" applyBorder="1" applyAlignment="1" applyProtection="1">
      <alignment horizontal="center" vertical="center" wrapText="1"/>
    </xf>
    <xf numFmtId="0" fontId="16" fillId="0" borderId="105" xfId="0" applyFont="1" applyFill="1" applyBorder="1" applyAlignment="1" applyProtection="1">
      <alignment horizontal="left" vertical="center"/>
    </xf>
    <xf numFmtId="0" fontId="16" fillId="0" borderId="106" xfId="0" applyFont="1" applyFill="1" applyBorder="1" applyAlignment="1" applyProtection="1">
      <alignment vertical="center"/>
    </xf>
    <xf numFmtId="0" fontId="16" fillId="0" borderId="107" xfId="0" applyFont="1" applyBorder="1" applyAlignment="1" applyProtection="1">
      <alignment vertical="center"/>
    </xf>
    <xf numFmtId="0" fontId="16" fillId="0" borderId="108" xfId="0" applyFont="1" applyFill="1" applyBorder="1" applyAlignment="1" applyProtection="1">
      <alignment horizontal="left" vertical="center"/>
    </xf>
    <xf numFmtId="0" fontId="16" fillId="0" borderId="109" xfId="0" applyFont="1" applyFill="1" applyBorder="1" applyAlignment="1" applyProtection="1">
      <alignment vertical="center"/>
    </xf>
    <xf numFmtId="0" fontId="16" fillId="0" borderId="110" xfId="0" applyFont="1" applyBorder="1" applyAlignment="1" applyProtection="1">
      <alignment vertical="center"/>
    </xf>
    <xf numFmtId="49" fontId="5" fillId="4" borderId="5" xfId="0" applyNumberFormat="1" applyFont="1" applyFill="1" applyBorder="1" applyAlignment="1" applyProtection="1">
      <alignment vertical="center"/>
      <protection locked="0"/>
    </xf>
    <xf numFmtId="0" fontId="16" fillId="0" borderId="111" xfId="0" applyFont="1" applyFill="1" applyBorder="1" applyAlignment="1" applyProtection="1">
      <alignment horizontal="left" vertical="center"/>
    </xf>
    <xf numFmtId="0" fontId="16" fillId="0" borderId="112" xfId="0" applyFont="1" applyFill="1" applyBorder="1" applyAlignment="1" applyProtection="1">
      <alignment vertical="center"/>
    </xf>
    <xf numFmtId="0" fontId="32" fillId="4" borderId="58" xfId="0" applyFont="1" applyFill="1" applyBorder="1" applyAlignment="1" applyProtection="1">
      <alignment horizontal="center" vertical="center"/>
      <protection locked="0"/>
    </xf>
    <xf numFmtId="0" fontId="16" fillId="0" borderId="29" xfId="0" applyFont="1" applyFill="1" applyBorder="1" applyAlignment="1" applyProtection="1">
      <alignment horizontal="left" vertical="center"/>
    </xf>
    <xf numFmtId="0" fontId="16" fillId="0" borderId="30" xfId="0" applyFont="1" applyFill="1" applyBorder="1" applyAlignment="1" applyProtection="1">
      <alignment vertical="center"/>
    </xf>
    <xf numFmtId="0" fontId="54" fillId="0" borderId="16" xfId="0" applyFont="1" applyFill="1" applyBorder="1" applyAlignment="1" applyProtection="1">
      <alignment horizontal="center" vertical="center"/>
    </xf>
    <xf numFmtId="0" fontId="32" fillId="4" borderId="14" xfId="0" applyFont="1" applyFill="1" applyBorder="1" applyAlignment="1" applyProtection="1">
      <alignment horizontal="center" vertical="center"/>
      <protection locked="0"/>
    </xf>
    <xf numFmtId="0" fontId="16" fillId="0" borderId="52" xfId="0" applyFont="1" applyFill="1" applyBorder="1" applyAlignment="1" applyProtection="1">
      <alignment horizontal="left" vertical="center"/>
    </xf>
    <xf numFmtId="0" fontId="16" fillId="0" borderId="67" xfId="0" applyFont="1" applyFill="1" applyBorder="1" applyAlignment="1" applyProtection="1">
      <alignment vertical="center"/>
    </xf>
    <xf numFmtId="9" fontId="35" fillId="4" borderId="5" xfId="0" applyNumberFormat="1"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xf>
    <xf numFmtId="0" fontId="16" fillId="0" borderId="113" xfId="0" applyFont="1" applyFill="1" applyBorder="1" applyAlignment="1" applyProtection="1">
      <alignment horizontal="right" vertical="center"/>
    </xf>
    <xf numFmtId="0" fontId="8" fillId="2" borderId="6" xfId="0" applyFont="1" applyFill="1" applyBorder="1" applyAlignment="1" applyProtection="1">
      <alignment horizontal="center" vertical="center" wrapText="1"/>
    </xf>
    <xf numFmtId="0" fontId="32" fillId="4" borderId="46" xfId="0" applyFont="1" applyFill="1" applyBorder="1" applyAlignment="1" applyProtection="1">
      <alignment horizontal="center" vertical="center" wrapText="1"/>
      <protection locked="0"/>
    </xf>
    <xf numFmtId="165" fontId="18" fillId="4" borderId="8" xfId="0" applyNumberFormat="1" applyFont="1" applyFill="1" applyBorder="1" applyAlignment="1" applyProtection="1">
      <alignment horizontal="right" vertical="center"/>
      <protection locked="0"/>
    </xf>
    <xf numFmtId="165" fontId="16" fillId="9" borderId="114" xfId="0" applyNumberFormat="1" applyFont="1" applyFill="1" applyBorder="1" applyAlignment="1" applyProtection="1">
      <alignment horizontal="right" vertical="center"/>
    </xf>
    <xf numFmtId="165" fontId="5" fillId="9" borderId="114" xfId="0" applyNumberFormat="1" applyFont="1" applyFill="1" applyBorder="1" applyAlignment="1" applyProtection="1">
      <alignment horizontal="right" vertical="center"/>
    </xf>
    <xf numFmtId="165" fontId="5" fillId="9" borderId="82" xfId="0" applyNumberFormat="1" applyFont="1" applyFill="1" applyBorder="1" applyAlignment="1" applyProtection="1">
      <alignment horizontal="right" vertical="center"/>
    </xf>
    <xf numFmtId="165" fontId="16" fillId="4" borderId="115" xfId="0" applyNumberFormat="1" applyFont="1" applyFill="1" applyBorder="1" applyAlignment="1" applyProtection="1">
      <alignment horizontal="right" vertical="center"/>
      <protection locked="0"/>
    </xf>
    <xf numFmtId="165" fontId="16" fillId="4" borderId="5" xfId="0" applyNumberFormat="1" applyFont="1" applyFill="1" applyBorder="1" applyAlignment="1" applyProtection="1">
      <alignment horizontal="right" vertical="center"/>
      <protection locked="0"/>
    </xf>
    <xf numFmtId="165" fontId="16" fillId="4" borderId="116" xfId="0" applyNumberFormat="1" applyFont="1" applyFill="1" applyBorder="1" applyAlignment="1" applyProtection="1">
      <alignment horizontal="right" vertical="center"/>
      <protection locked="0"/>
    </xf>
    <xf numFmtId="165" fontId="5" fillId="0" borderId="117" xfId="0" applyNumberFormat="1" applyFont="1" applyFill="1" applyBorder="1" applyAlignment="1" applyProtection="1">
      <alignment horizontal="right" vertical="center"/>
    </xf>
    <xf numFmtId="165" fontId="5" fillId="0" borderId="32" xfId="0" applyNumberFormat="1" applyFont="1" applyFill="1" applyBorder="1" applyAlignment="1" applyProtection="1">
      <alignment horizontal="right" vertical="center"/>
    </xf>
    <xf numFmtId="165" fontId="5" fillId="0" borderId="72" xfId="0" applyNumberFormat="1" applyFont="1" applyFill="1" applyBorder="1" applyAlignment="1" applyProtection="1">
      <alignment horizontal="right" vertical="center"/>
    </xf>
    <xf numFmtId="165" fontId="5" fillId="9" borderId="44" xfId="0" applyNumberFormat="1" applyFont="1" applyFill="1" applyBorder="1" applyAlignment="1" applyProtection="1">
      <alignment horizontal="right" vertical="center"/>
    </xf>
    <xf numFmtId="165" fontId="16" fillId="4" borderId="86" xfId="0" applyNumberFormat="1" applyFont="1" applyFill="1" applyBorder="1" applyAlignment="1" applyProtection="1">
      <alignment horizontal="right" vertical="center"/>
      <protection locked="0"/>
    </xf>
    <xf numFmtId="165" fontId="16" fillId="4" borderId="56" xfId="0" applyNumberFormat="1" applyFont="1" applyFill="1" applyBorder="1" applyAlignment="1" applyProtection="1">
      <alignment horizontal="right" vertical="center"/>
      <protection locked="0"/>
    </xf>
    <xf numFmtId="165" fontId="16" fillId="4" borderId="94" xfId="0" applyNumberFormat="1" applyFont="1" applyFill="1" applyBorder="1" applyAlignment="1" applyProtection="1">
      <alignment horizontal="right" vertical="center"/>
      <protection locked="0"/>
    </xf>
    <xf numFmtId="165" fontId="5" fillId="0" borderId="68" xfId="0" applyNumberFormat="1" applyFont="1" applyBorder="1" applyAlignment="1" applyProtection="1">
      <alignment horizontal="right" vertical="center"/>
    </xf>
    <xf numFmtId="165" fontId="5" fillId="9" borderId="118" xfId="0" applyNumberFormat="1" applyFont="1" applyFill="1" applyBorder="1" applyAlignment="1" applyProtection="1">
      <alignment horizontal="right" vertical="center"/>
    </xf>
    <xf numFmtId="165" fontId="5" fillId="0" borderId="100" xfId="0" applyNumberFormat="1" applyFont="1" applyBorder="1" applyAlignment="1" applyProtection="1">
      <alignment horizontal="right" vertical="center"/>
    </xf>
    <xf numFmtId="165" fontId="16" fillId="9" borderId="74" xfId="0" applyNumberFormat="1" applyFont="1" applyFill="1" applyBorder="1" applyAlignment="1" applyProtection="1">
      <alignment horizontal="right" vertical="center"/>
    </xf>
    <xf numFmtId="165" fontId="16" fillId="4" borderId="74" xfId="0" applyNumberFormat="1" applyFont="1" applyFill="1" applyBorder="1" applyAlignment="1" applyProtection="1">
      <alignment horizontal="right" vertical="center"/>
      <protection locked="0"/>
    </xf>
    <xf numFmtId="165" fontId="18" fillId="4" borderId="119" xfId="0" applyNumberFormat="1" applyFont="1" applyFill="1" applyBorder="1" applyAlignment="1" applyProtection="1">
      <alignment horizontal="right" vertical="center"/>
      <protection locked="0"/>
    </xf>
    <xf numFmtId="0" fontId="21" fillId="8" borderId="47" xfId="0" applyFont="1" applyFill="1" applyBorder="1" applyAlignment="1" applyProtection="1">
      <alignment horizontal="center" vertical="center" wrapText="1"/>
    </xf>
    <xf numFmtId="165" fontId="5" fillId="0" borderId="120" xfId="0" applyNumberFormat="1" applyFont="1" applyFill="1" applyBorder="1" applyAlignment="1" applyProtection="1">
      <alignment horizontal="right" vertical="center"/>
    </xf>
    <xf numFmtId="176" fontId="8" fillId="0" borderId="121" xfId="0" applyNumberFormat="1" applyFont="1" applyFill="1" applyBorder="1" applyAlignment="1" applyProtection="1">
      <alignment horizontal="right" vertical="center"/>
    </xf>
    <xf numFmtId="176" fontId="45" fillId="0" borderId="6" xfId="0" applyNumberFormat="1" applyFont="1" applyFill="1" applyBorder="1" applyAlignment="1" applyProtection="1">
      <alignment horizontal="center" vertical="center"/>
    </xf>
    <xf numFmtId="176" fontId="46" fillId="0" borderId="7" xfId="0" applyNumberFormat="1" applyFont="1" applyFill="1" applyBorder="1" applyAlignment="1" applyProtection="1">
      <alignment horizontal="center" vertical="center"/>
    </xf>
    <xf numFmtId="0" fontId="84" fillId="0" borderId="16" xfId="0" applyFont="1" applyFill="1" applyBorder="1" applyAlignment="1" applyProtection="1">
      <alignment horizontal="right" vertical="center"/>
    </xf>
    <xf numFmtId="0" fontId="16" fillId="0" borderId="122" xfId="0" applyFont="1" applyFill="1" applyBorder="1" applyAlignment="1" applyProtection="1">
      <alignment horizontal="right" vertical="center"/>
    </xf>
    <xf numFmtId="0" fontId="35" fillId="0" borderId="0" xfId="0" applyFont="1" applyFill="1"/>
    <xf numFmtId="0" fontId="86" fillId="0" borderId="0" xfId="0" applyFont="1" applyFill="1"/>
    <xf numFmtId="0" fontId="27" fillId="0" borderId="123" xfId="0" applyFont="1" applyFill="1" applyBorder="1" applyAlignment="1"/>
    <xf numFmtId="0" fontId="27" fillId="0" borderId="115" xfId="0" applyFont="1" applyFill="1" applyBorder="1" applyAlignment="1"/>
    <xf numFmtId="0" fontId="27" fillId="0" borderId="115" xfId="0" applyFont="1" applyFill="1" applyBorder="1" applyAlignment="1" applyProtection="1">
      <alignment wrapText="1"/>
    </xf>
    <xf numFmtId="0" fontId="27" fillId="0" borderId="115" xfId="0" applyFont="1" applyFill="1" applyBorder="1" applyAlignment="1" applyProtection="1"/>
    <xf numFmtId="0" fontId="27" fillId="0" borderId="115" xfId="0" applyFont="1" applyFill="1" applyBorder="1" applyAlignment="1" applyProtection="1">
      <alignment horizontal="center" wrapText="1"/>
    </xf>
    <xf numFmtId="0" fontId="27" fillId="0" borderId="124" xfId="0" applyFont="1" applyFill="1" applyBorder="1" applyAlignment="1">
      <alignment horizontal="center"/>
    </xf>
    <xf numFmtId="0" fontId="77" fillId="0" borderId="125" xfId="0" applyFont="1" applyFill="1" applyBorder="1" applyAlignment="1">
      <alignment vertical="center"/>
    </xf>
    <xf numFmtId="0" fontId="77" fillId="0" borderId="5" xfId="0" applyFont="1" applyBorder="1"/>
    <xf numFmtId="9" fontId="77" fillId="0" borderId="5" xfId="16" applyFont="1" applyFill="1" applyBorder="1" applyAlignment="1">
      <alignment horizontal="center" vertical="center" wrapText="1"/>
    </xf>
    <xf numFmtId="0" fontId="77" fillId="0" borderId="5" xfId="0" applyFont="1" applyFill="1" applyBorder="1" applyAlignment="1">
      <alignment vertical="center"/>
    </xf>
    <xf numFmtId="9" fontId="77" fillId="0" borderId="5" xfId="16" applyFont="1" applyFill="1" applyBorder="1" applyAlignment="1">
      <alignment vertical="center"/>
    </xf>
    <xf numFmtId="10" fontId="77" fillId="0" borderId="126" xfId="0" applyNumberFormat="1" applyFont="1" applyFill="1" applyBorder="1" applyAlignment="1">
      <alignment vertical="center"/>
    </xf>
    <xf numFmtId="0" fontId="77" fillId="0" borderId="127" xfId="0" applyFont="1" applyFill="1" applyBorder="1" applyAlignment="1">
      <alignment vertical="center"/>
    </xf>
    <xf numFmtId="0" fontId="77" fillId="0" borderId="116" xfId="0" applyFont="1" applyBorder="1"/>
    <xf numFmtId="9" fontId="77" fillId="0" borderId="116" xfId="16" applyFont="1" applyFill="1" applyBorder="1" applyAlignment="1">
      <alignment horizontal="center" vertical="center" wrapText="1"/>
    </xf>
    <xf numFmtId="0" fontId="77" fillId="0" borderId="116" xfId="0" applyFont="1" applyFill="1" applyBorder="1" applyAlignment="1">
      <alignment vertical="center"/>
    </xf>
    <xf numFmtId="9" fontId="77" fillId="0" borderId="116" xfId="16" applyFont="1" applyFill="1" applyBorder="1" applyAlignment="1">
      <alignment vertical="center"/>
    </xf>
    <xf numFmtId="10" fontId="77" fillId="0" borderId="128" xfId="0" applyNumberFormat="1" applyFont="1" applyFill="1" applyBorder="1" applyAlignment="1">
      <alignment vertical="center"/>
    </xf>
    <xf numFmtId="0" fontId="77" fillId="0" borderId="0" xfId="0" applyFont="1" applyFill="1" applyBorder="1" applyAlignment="1">
      <alignment vertical="center"/>
    </xf>
    <xf numFmtId="0" fontId="77" fillId="0" borderId="0" xfId="0" applyFont="1" applyBorder="1"/>
    <xf numFmtId="9" fontId="77" fillId="0" borderId="0" xfId="16" applyFont="1" applyFill="1" applyBorder="1" applyAlignment="1">
      <alignment horizontal="center" vertical="center" wrapText="1"/>
    </xf>
    <xf numFmtId="9" fontId="77" fillId="0" borderId="0" xfId="16" applyFont="1" applyFill="1" applyBorder="1" applyAlignment="1">
      <alignment vertical="center"/>
    </xf>
    <xf numFmtId="10" fontId="77" fillId="0" borderId="0" xfId="0" applyNumberFormat="1" applyFont="1" applyFill="1" applyBorder="1" applyAlignment="1">
      <alignment vertical="center"/>
    </xf>
    <xf numFmtId="172" fontId="5" fillId="0" borderId="0" xfId="16" applyNumberFormat="1" applyFont="1" applyFill="1" applyBorder="1" applyAlignment="1" applyProtection="1">
      <alignment vertical="center"/>
    </xf>
    <xf numFmtId="165" fontId="8" fillId="0" borderId="68" xfId="0" applyNumberFormat="1" applyFont="1" applyBorder="1" applyAlignment="1" applyProtection="1">
      <alignment vertical="center"/>
    </xf>
    <xf numFmtId="165" fontId="8" fillId="0" borderId="84" xfId="0" applyNumberFormat="1" applyFont="1" applyBorder="1" applyAlignment="1" applyProtection="1">
      <alignment vertical="center"/>
    </xf>
    <xf numFmtId="165" fontId="5" fillId="0" borderId="12" xfId="0" applyNumberFormat="1" applyFont="1" applyFill="1" applyBorder="1" applyAlignment="1" applyProtection="1">
      <alignment vertical="center"/>
    </xf>
    <xf numFmtId="165" fontId="5" fillId="0" borderId="37" xfId="0" applyNumberFormat="1" applyFont="1" applyFill="1" applyBorder="1" applyAlignment="1" applyProtection="1">
      <alignment vertical="center"/>
    </xf>
    <xf numFmtId="165" fontId="5" fillId="0" borderId="33" xfId="0" applyNumberFormat="1" applyFont="1" applyFill="1" applyBorder="1" applyAlignment="1" applyProtection="1">
      <alignment vertical="center"/>
    </xf>
    <xf numFmtId="165" fontId="6" fillId="0" borderId="12" xfId="0" applyNumberFormat="1" applyFont="1" applyFill="1" applyBorder="1" applyAlignment="1" applyProtection="1">
      <alignment vertical="center"/>
    </xf>
    <xf numFmtId="165" fontId="5" fillId="0" borderId="36" xfId="0" applyNumberFormat="1" applyFont="1" applyBorder="1" applyAlignment="1" applyProtection="1">
      <alignment vertical="center"/>
    </xf>
    <xf numFmtId="165" fontId="6" fillId="0" borderId="37" xfId="0" applyNumberFormat="1" applyFont="1" applyFill="1" applyBorder="1" applyAlignment="1" applyProtection="1">
      <alignment vertical="center"/>
    </xf>
    <xf numFmtId="165" fontId="7" fillId="0" borderId="37" xfId="0" applyNumberFormat="1" applyFont="1" applyFill="1" applyBorder="1" applyAlignment="1" applyProtection="1">
      <alignment vertical="center"/>
    </xf>
    <xf numFmtId="165" fontId="7" fillId="0" borderId="12" xfId="0" applyNumberFormat="1" applyFont="1" applyFill="1" applyBorder="1" applyAlignment="1" applyProtection="1">
      <alignment vertical="center"/>
    </xf>
    <xf numFmtId="165" fontId="6" fillId="0" borderId="53" xfId="0" applyNumberFormat="1" applyFont="1" applyFill="1" applyBorder="1" applyAlignment="1" applyProtection="1">
      <alignment vertical="center"/>
    </xf>
    <xf numFmtId="165" fontId="5" fillId="0" borderId="12" xfId="0" applyNumberFormat="1" applyFont="1" applyBorder="1" applyAlignment="1" applyProtection="1">
      <alignment vertical="center"/>
    </xf>
    <xf numFmtId="165" fontId="5" fillId="0" borderId="37" xfId="0" applyNumberFormat="1" applyFont="1" applyBorder="1" applyAlignment="1" applyProtection="1">
      <alignment vertical="center"/>
    </xf>
    <xf numFmtId="165" fontId="8" fillId="0" borderId="33" xfId="0" applyNumberFormat="1" applyFont="1" applyBorder="1" applyAlignment="1" applyProtection="1">
      <alignment vertical="center"/>
    </xf>
    <xf numFmtId="165" fontId="77" fillId="0" borderId="12" xfId="0" applyNumberFormat="1" applyFont="1" applyFill="1" applyBorder="1" applyAlignment="1" applyProtection="1">
      <alignment vertical="center"/>
    </xf>
    <xf numFmtId="165" fontId="6" fillId="0" borderId="48" xfId="0" applyNumberFormat="1" applyFont="1" applyFill="1" applyBorder="1" applyAlignment="1" applyProtection="1">
      <alignment vertical="center"/>
    </xf>
    <xf numFmtId="165" fontId="77" fillId="0" borderId="36" xfId="0" applyNumberFormat="1" applyFont="1" applyFill="1" applyBorder="1" applyAlignment="1" applyProtection="1">
      <alignment vertical="center"/>
    </xf>
    <xf numFmtId="0" fontId="16" fillId="0" borderId="4" xfId="0" applyFont="1" applyBorder="1" applyAlignment="1">
      <alignment horizontal="right" vertical="center"/>
    </xf>
    <xf numFmtId="0" fontId="16" fillId="0" borderId="4" xfId="0" applyFont="1" applyBorder="1" applyAlignment="1" applyProtection="1">
      <alignment horizontal="right" vertical="center"/>
    </xf>
    <xf numFmtId="165" fontId="16" fillId="4" borderId="68" xfId="0" applyNumberFormat="1" applyFont="1" applyFill="1" applyBorder="1" applyAlignment="1" applyProtection="1">
      <alignment horizontal="right" vertical="center"/>
      <protection locked="0"/>
    </xf>
    <xf numFmtId="165" fontId="16" fillId="4" borderId="47" xfId="0" applyNumberFormat="1" applyFont="1" applyFill="1" applyBorder="1" applyAlignment="1" applyProtection="1">
      <alignment horizontal="right" vertical="center"/>
      <protection locked="0"/>
    </xf>
    <xf numFmtId="4" fontId="15" fillId="0" borderId="9" xfId="0" applyNumberFormat="1" applyFont="1" applyBorder="1" applyAlignment="1">
      <alignment horizontal="right" vertical="center"/>
    </xf>
    <xf numFmtId="0" fontId="14" fillId="0" borderId="0" xfId="0" applyFont="1" applyAlignment="1">
      <alignment vertical="center" wrapText="1"/>
    </xf>
    <xf numFmtId="0" fontId="14" fillId="0" borderId="2" xfId="0" applyFont="1" applyBorder="1" applyAlignment="1">
      <alignment vertical="center"/>
    </xf>
    <xf numFmtId="0" fontId="14" fillId="0" borderId="34" xfId="0" applyFont="1" applyBorder="1"/>
    <xf numFmtId="0" fontId="1" fillId="0" borderId="2" xfId="0" applyFont="1" applyBorder="1"/>
    <xf numFmtId="0" fontId="1" fillId="0" borderId="48" xfId="0" applyFont="1" applyBorder="1"/>
    <xf numFmtId="0" fontId="14" fillId="0" borderId="3" xfId="0" applyFont="1" applyBorder="1"/>
    <xf numFmtId="0" fontId="1" fillId="0" borderId="0" xfId="0" applyFont="1" applyBorder="1"/>
    <xf numFmtId="0" fontId="15" fillId="0" borderId="0" xfId="0" applyFont="1" applyBorder="1"/>
    <xf numFmtId="0" fontId="1" fillId="0" borderId="12" xfId="0" applyFont="1" applyFill="1" applyBorder="1"/>
    <xf numFmtId="0" fontId="1" fillId="0" borderId="12" xfId="0" applyFont="1" applyBorder="1"/>
    <xf numFmtId="0" fontId="8" fillId="0" borderId="0" xfId="0" applyFont="1" applyBorder="1" applyAlignment="1">
      <alignment horizontal="right"/>
    </xf>
    <xf numFmtId="0" fontId="1" fillId="0" borderId="0" xfId="0" applyFont="1" applyBorder="1" applyAlignment="1">
      <alignment horizontal="right"/>
    </xf>
    <xf numFmtId="180" fontId="1" fillId="0" borderId="149" xfId="0" quotePrefix="1" applyNumberFormat="1" applyFont="1" applyBorder="1" applyAlignment="1">
      <alignment horizontal="center"/>
    </xf>
    <xf numFmtId="0" fontId="1" fillId="0" borderId="150" xfId="0" applyFont="1" applyBorder="1"/>
    <xf numFmtId="0" fontId="8" fillId="0" borderId="0" xfId="0" applyFont="1" applyBorder="1"/>
    <xf numFmtId="0" fontId="1" fillId="0" borderId="151" xfId="0" applyFont="1" applyBorder="1" applyAlignment="1">
      <alignment vertical="center"/>
    </xf>
    <xf numFmtId="0" fontId="1" fillId="0" borderId="24" xfId="0" applyFont="1" applyBorder="1"/>
    <xf numFmtId="0" fontId="1" fillId="0" borderId="152" xfId="0" applyFont="1" applyBorder="1"/>
    <xf numFmtId="0" fontId="8" fillId="0" borderId="24" xfId="0" applyFont="1" applyBorder="1"/>
    <xf numFmtId="0" fontId="1" fillId="0" borderId="112" xfId="0" applyFont="1" applyBorder="1"/>
    <xf numFmtId="0" fontId="14" fillId="0" borderId="0" xfId="0" applyFont="1"/>
    <xf numFmtId="49" fontId="1" fillId="0" borderId="0" xfId="0" applyNumberFormat="1" applyFont="1" applyBorder="1"/>
    <xf numFmtId="0" fontId="8" fillId="0" borderId="151" xfId="0" applyFont="1" applyFill="1" applyBorder="1"/>
    <xf numFmtId="0" fontId="1" fillId="0" borderId="151" xfId="0" applyFont="1" applyFill="1" applyBorder="1"/>
    <xf numFmtId="0" fontId="1" fillId="0" borderId="151" xfId="0" applyFont="1" applyBorder="1"/>
    <xf numFmtId="0" fontId="1" fillId="0" borderId="149" xfId="0" applyFont="1" applyBorder="1"/>
    <xf numFmtId="49" fontId="1" fillId="0" borderId="12" xfId="0" applyNumberFormat="1" applyFont="1" applyBorder="1" applyAlignment="1">
      <alignment horizontal="center"/>
    </xf>
    <xf numFmtId="49" fontId="1" fillId="0" borderId="0" xfId="0" applyNumberFormat="1" applyFont="1"/>
    <xf numFmtId="0" fontId="8" fillId="0" borderId="0" xfId="0" applyFont="1" applyBorder="1" applyAlignment="1">
      <alignment horizontal="center"/>
    </xf>
    <xf numFmtId="49" fontId="1" fillId="0" borderId="151" xfId="0" applyNumberFormat="1" applyFont="1" applyBorder="1" applyAlignment="1"/>
    <xf numFmtId="0" fontId="1" fillId="0" borderId="36" xfId="0" applyFont="1" applyBorder="1"/>
    <xf numFmtId="0" fontId="15" fillId="0" borderId="3" xfId="0" quotePrefix="1" applyFont="1" applyBorder="1" applyAlignment="1">
      <alignment horizontal="center"/>
    </xf>
    <xf numFmtId="0" fontId="8" fillId="0" borderId="85" xfId="0" applyFont="1" applyBorder="1" applyAlignment="1">
      <alignment horizontal="center"/>
    </xf>
    <xf numFmtId="0" fontId="1" fillId="0" borderId="0" xfId="0" applyFont="1" applyFill="1" applyBorder="1"/>
    <xf numFmtId="0" fontId="1" fillId="0" borderId="60" xfId="0" applyFont="1" applyBorder="1"/>
    <xf numFmtId="173" fontId="1" fillId="0" borderId="153" xfId="0" applyNumberFormat="1" applyFont="1" applyBorder="1"/>
    <xf numFmtId="0" fontId="1" fillId="0" borderId="30" xfId="0" applyFont="1" applyBorder="1"/>
    <xf numFmtId="165" fontId="1" fillId="0" borderId="85" xfId="0" applyNumberFormat="1" applyFont="1" applyBorder="1"/>
    <xf numFmtId="0" fontId="1" fillId="0" borderId="85" xfId="0" applyFont="1" applyBorder="1"/>
    <xf numFmtId="0" fontId="8" fillId="0" borderId="69" xfId="0" applyFont="1" applyBorder="1" applyAlignment="1">
      <alignment horizontal="center"/>
    </xf>
    <xf numFmtId="0" fontId="1" fillId="0" borderId="69" xfId="0" applyFont="1" applyBorder="1"/>
    <xf numFmtId="0" fontId="1" fillId="0" borderId="0" xfId="0" applyFont="1"/>
    <xf numFmtId="165" fontId="1" fillId="0" borderId="154" xfId="0" applyNumberFormat="1" applyFont="1" applyBorder="1"/>
    <xf numFmtId="173" fontId="1" fillId="0" borderId="85" xfId="0" applyNumberFormat="1" applyFont="1" applyBorder="1"/>
    <xf numFmtId="173" fontId="1" fillId="0" borderId="155" xfId="0" applyNumberFormat="1" applyFont="1" applyBorder="1"/>
    <xf numFmtId="173" fontId="1" fillId="0" borderId="156" xfId="0" applyNumberFormat="1" applyFont="1" applyBorder="1"/>
    <xf numFmtId="173" fontId="1" fillId="0" borderId="70" xfId="0" applyNumberFormat="1" applyFont="1" applyBorder="1"/>
    <xf numFmtId="173" fontId="1" fillId="0" borderId="157" xfId="0" applyNumberFormat="1" applyFont="1" applyBorder="1"/>
    <xf numFmtId="0" fontId="8" fillId="0" borderId="3" xfId="0" applyFont="1" applyBorder="1" applyAlignment="1">
      <alignment horizontal="right"/>
    </xf>
    <xf numFmtId="173" fontId="8" fillId="0" borderId="158" xfId="0" applyNumberFormat="1" applyFont="1" applyBorder="1"/>
    <xf numFmtId="173" fontId="8" fillId="0" borderId="46" xfId="0" applyNumberFormat="1" applyFont="1" applyBorder="1"/>
    <xf numFmtId="0" fontId="1" fillId="0" borderId="159" xfId="0" applyFont="1" applyBorder="1"/>
    <xf numFmtId="0" fontId="8" fillId="0" borderId="40" xfId="0" applyFont="1" applyBorder="1" applyAlignment="1">
      <alignment vertical="center" wrapText="1"/>
    </xf>
    <xf numFmtId="0" fontId="8" fillId="0" borderId="4"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11" xfId="0" applyFont="1" applyFill="1" applyBorder="1" applyAlignment="1">
      <alignment horizontal="left"/>
    </xf>
    <xf numFmtId="0" fontId="1" fillId="0" borderId="4" xfId="0" applyFont="1" applyBorder="1"/>
    <xf numFmtId="0" fontId="8" fillId="0" borderId="0" xfId="0" applyFont="1" applyFill="1" applyBorder="1"/>
    <xf numFmtId="173" fontId="8" fillId="0" borderId="158" xfId="0" applyNumberFormat="1" applyFont="1" applyBorder="1" applyAlignment="1">
      <alignment vertical="center"/>
    </xf>
    <xf numFmtId="0" fontId="14" fillId="0" borderId="69" xfId="0" applyFont="1" applyBorder="1"/>
    <xf numFmtId="0" fontId="1" fillId="0" borderId="11" xfId="0" applyFont="1" applyBorder="1"/>
    <xf numFmtId="173" fontId="1" fillId="0" borderId="154" xfId="0" applyNumberFormat="1" applyFont="1" applyBorder="1"/>
    <xf numFmtId="0" fontId="1" fillId="0" borderId="11" xfId="0" applyFont="1" applyFill="1" applyBorder="1"/>
    <xf numFmtId="173" fontId="1" fillId="0" borderId="158" xfId="0" applyNumberFormat="1" applyFont="1" applyBorder="1"/>
    <xf numFmtId="173" fontId="1" fillId="0" borderId="0" xfId="0" applyNumberFormat="1" applyFont="1" applyBorder="1"/>
    <xf numFmtId="0" fontId="15" fillId="0" borderId="69" xfId="0" applyFont="1" applyBorder="1" applyAlignment="1">
      <alignment horizontal="center"/>
    </xf>
    <xf numFmtId="9" fontId="8" fillId="0" borderId="0" xfId="0" applyNumberFormat="1" applyFont="1" applyBorder="1" applyAlignment="1">
      <alignment horizontal="right"/>
    </xf>
    <xf numFmtId="0" fontId="14" fillId="0" borderId="0" xfId="0" applyFont="1" applyBorder="1" applyAlignment="1"/>
    <xf numFmtId="173" fontId="1" fillId="0" borderId="116" xfId="0" applyNumberFormat="1" applyFont="1" applyBorder="1" applyAlignment="1"/>
    <xf numFmtId="173" fontId="1" fillId="0" borderId="5" xfId="0" applyNumberFormat="1" applyFont="1" applyBorder="1"/>
    <xf numFmtId="173" fontId="1" fillId="0" borderId="160" xfId="0" applyNumberFormat="1" applyFont="1" applyBorder="1"/>
    <xf numFmtId="0" fontId="1" fillId="0" borderId="0" xfId="0" applyFont="1" applyFill="1" applyBorder="1" applyAlignment="1"/>
    <xf numFmtId="173" fontId="1" fillId="0" borderId="158" xfId="0" applyNumberFormat="1" applyFont="1" applyBorder="1" applyAlignment="1"/>
    <xf numFmtId="0" fontId="1" fillId="0" borderId="39" xfId="0" applyFont="1" applyFill="1" applyBorder="1"/>
    <xf numFmtId="0" fontId="1" fillId="0" borderId="40" xfId="0" applyFont="1" applyBorder="1"/>
    <xf numFmtId="0" fontId="1" fillId="0" borderId="39" xfId="0" applyFont="1" applyBorder="1"/>
    <xf numFmtId="0" fontId="8" fillId="0" borderId="4" xfId="0" applyFont="1" applyBorder="1"/>
    <xf numFmtId="173" fontId="8" fillId="0" borderId="153"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47" xfId="0" applyNumberFormat="1" applyFont="1" applyBorder="1"/>
    <xf numFmtId="0" fontId="1" fillId="0" borderId="30" xfId="0" applyFont="1" applyFill="1" applyBorder="1"/>
    <xf numFmtId="173" fontId="8" fillId="0" borderId="47" xfId="0" applyNumberFormat="1" applyFont="1" applyBorder="1"/>
    <xf numFmtId="0" fontId="14" fillId="0" borderId="161" xfId="0" applyFont="1" applyBorder="1"/>
    <xf numFmtId="0" fontId="89" fillId="0" borderId="9" xfId="0" applyFont="1" applyBorder="1"/>
    <xf numFmtId="0" fontId="1" fillId="0" borderId="9" xfId="0" applyFont="1" applyBorder="1"/>
    <xf numFmtId="0" fontId="1" fillId="0" borderId="33" xfId="0" applyFont="1" applyBorder="1"/>
    <xf numFmtId="179" fontId="39" fillId="0" borderId="5" xfId="0" applyNumberFormat="1" applyFont="1" applyBorder="1" applyAlignment="1" applyProtection="1">
      <alignment horizontal="left" vertical="center"/>
    </xf>
    <xf numFmtId="181" fontId="52" fillId="0" borderId="0" xfId="0" applyNumberFormat="1" applyFont="1" applyBorder="1" applyAlignment="1">
      <alignment horizontal="left" vertical="center"/>
    </xf>
    <xf numFmtId="181" fontId="39" fillId="0" borderId="5" xfId="0" applyNumberFormat="1" applyFont="1" applyBorder="1" applyAlignment="1" applyProtection="1">
      <alignment horizontal="left" vertical="center"/>
    </xf>
    <xf numFmtId="0" fontId="39" fillId="0" borderId="2" xfId="0" applyNumberFormat="1" applyFont="1" applyBorder="1" applyAlignment="1" applyProtection="1">
      <alignment horizontal="left" vertical="center"/>
    </xf>
    <xf numFmtId="181" fontId="39" fillId="0" borderId="5" xfId="0" applyNumberFormat="1" applyFont="1" applyBorder="1" applyAlignment="1">
      <alignment horizontal="left" vertical="center"/>
    </xf>
    <xf numFmtId="179" fontId="39" fillId="0" borderId="5" xfId="0" applyNumberFormat="1" applyFont="1" applyBorder="1" applyAlignment="1" applyProtection="1">
      <alignment vertical="center"/>
    </xf>
    <xf numFmtId="0" fontId="50" fillId="0" borderId="49" xfId="0" applyFont="1" applyBorder="1" applyAlignment="1">
      <alignment horizontal="left" vertical="center"/>
    </xf>
    <xf numFmtId="0" fontId="50" fillId="0" borderId="34" xfId="0" applyFont="1" applyBorder="1" applyAlignment="1">
      <alignment vertical="center"/>
    </xf>
    <xf numFmtId="4" fontId="50" fillId="0" borderId="49" xfId="0" applyNumberFormat="1" applyFont="1" applyBorder="1" applyAlignment="1">
      <alignment horizontal="left" vertical="center"/>
    </xf>
    <xf numFmtId="0" fontId="90" fillId="0" borderId="34" xfId="0" applyFont="1" applyBorder="1" applyAlignment="1">
      <alignment horizontal="left" vertical="center"/>
    </xf>
    <xf numFmtId="0" fontId="35" fillId="0" borderId="2" xfId="0" applyFont="1" applyBorder="1" applyAlignment="1">
      <alignment vertical="center"/>
    </xf>
    <xf numFmtId="0" fontId="20" fillId="0" borderId="50" xfId="0" applyFont="1" applyBorder="1" applyAlignment="1">
      <alignment horizontal="center" vertical="center"/>
    </xf>
    <xf numFmtId="4" fontId="22" fillId="0" borderId="76" xfId="0" applyNumberFormat="1" applyFont="1" applyFill="1" applyBorder="1" applyAlignment="1" applyProtection="1">
      <alignment vertical="center"/>
    </xf>
    <xf numFmtId="4" fontId="22" fillId="0" borderId="62" xfId="0" applyNumberFormat="1" applyFont="1" applyFill="1" applyBorder="1" applyAlignment="1" applyProtection="1">
      <alignment vertical="center"/>
    </xf>
    <xf numFmtId="4" fontId="22" fillId="0" borderId="79" xfId="0" applyNumberFormat="1" applyFont="1" applyFill="1" applyBorder="1" applyAlignment="1" applyProtection="1">
      <alignment vertical="center"/>
    </xf>
    <xf numFmtId="165" fontId="5" fillId="0" borderId="94" xfId="1" applyFont="1" applyBorder="1" applyAlignment="1">
      <alignment vertical="center"/>
    </xf>
    <xf numFmtId="165" fontId="22" fillId="4" borderId="60" xfId="1" applyFont="1" applyFill="1" applyBorder="1" applyAlignment="1" applyProtection="1">
      <alignment vertical="center"/>
      <protection locked="0"/>
    </xf>
    <xf numFmtId="165" fontId="22" fillId="4" borderId="47" xfId="1" applyFont="1" applyFill="1" applyBorder="1" applyAlignment="1" applyProtection="1">
      <alignment vertical="center"/>
      <protection locked="0"/>
    </xf>
    <xf numFmtId="165" fontId="6" fillId="0" borderId="74" xfId="1" applyFont="1" applyBorder="1" applyAlignment="1" applyProtection="1">
      <alignment vertical="center"/>
    </xf>
    <xf numFmtId="165" fontId="6" fillId="0" borderId="102" xfId="1" applyFont="1" applyFill="1" applyBorder="1" applyAlignment="1">
      <alignment vertical="center"/>
    </xf>
    <xf numFmtId="9" fontId="22" fillId="4" borderId="62" xfId="16" applyFont="1" applyFill="1" applyBorder="1" applyAlignment="1" applyProtection="1">
      <alignment vertical="center"/>
      <protection locked="0"/>
    </xf>
    <xf numFmtId="9" fontId="22" fillId="4" borderId="14" xfId="16" applyFont="1" applyFill="1" applyBorder="1" applyAlignment="1" applyProtection="1">
      <alignment vertical="center"/>
      <protection locked="0"/>
    </xf>
    <xf numFmtId="165" fontId="14" fillId="4" borderId="5" xfId="1" applyFont="1" applyFill="1" applyBorder="1" applyAlignment="1">
      <alignment vertical="center"/>
    </xf>
    <xf numFmtId="165" fontId="8" fillId="4" borderId="5" xfId="1" applyFont="1" applyFill="1" applyBorder="1" applyAlignment="1">
      <alignment horizontal="right" vertical="center"/>
    </xf>
    <xf numFmtId="1" fontId="22" fillId="4" borderId="70" xfId="0" applyNumberFormat="1" applyFont="1" applyFill="1" applyBorder="1" applyAlignment="1" applyProtection="1">
      <alignment vertical="center"/>
      <protection locked="0"/>
    </xf>
    <xf numFmtId="1" fontId="22" fillId="4" borderId="62" xfId="0" applyNumberFormat="1" applyFont="1" applyFill="1" applyBorder="1" applyAlignment="1" applyProtection="1">
      <alignment vertical="center"/>
      <protection locked="0"/>
    </xf>
    <xf numFmtId="1" fontId="22" fillId="4" borderId="14" xfId="0" applyNumberFormat="1" applyFont="1" applyFill="1" applyBorder="1" applyAlignment="1" applyProtection="1">
      <alignment vertical="center"/>
      <protection locked="0"/>
    </xf>
    <xf numFmtId="1" fontId="8" fillId="4" borderId="5" xfId="0" applyNumberFormat="1" applyFont="1" applyFill="1" applyBorder="1" applyAlignment="1">
      <alignment horizontal="right" vertical="center"/>
    </xf>
    <xf numFmtId="182" fontId="22" fillId="4" borderId="58" xfId="0" applyNumberFormat="1" applyFont="1" applyFill="1" applyBorder="1" applyAlignment="1" applyProtection="1">
      <alignment vertical="center"/>
      <protection locked="0"/>
    </xf>
    <xf numFmtId="182" fontId="22" fillId="4" borderId="62" xfId="0" applyNumberFormat="1" applyFont="1" applyFill="1" applyBorder="1" applyAlignment="1" applyProtection="1">
      <alignment vertical="center"/>
      <protection locked="0"/>
    </xf>
    <xf numFmtId="182" fontId="22" fillId="4" borderId="14" xfId="0" applyNumberFormat="1" applyFont="1" applyFill="1" applyBorder="1" applyAlignment="1" applyProtection="1">
      <alignment vertical="center"/>
      <protection locked="0"/>
    </xf>
    <xf numFmtId="165" fontId="24" fillId="4" borderId="58" xfId="1" applyFont="1" applyFill="1" applyBorder="1" applyAlignment="1" applyProtection="1">
      <alignment vertical="center"/>
      <protection locked="0"/>
    </xf>
    <xf numFmtId="165" fontId="24" fillId="4" borderId="62" xfId="1" applyFont="1" applyFill="1" applyBorder="1" applyAlignment="1" applyProtection="1">
      <alignment vertical="center"/>
      <protection locked="0"/>
    </xf>
    <xf numFmtId="2" fontId="24" fillId="4" borderId="58" xfId="0" applyNumberFormat="1" applyFont="1" applyFill="1" applyBorder="1" applyAlignment="1" applyProtection="1">
      <alignment vertical="center"/>
      <protection locked="0"/>
    </xf>
    <xf numFmtId="2" fontId="24" fillId="4" borderId="62" xfId="0" applyNumberFormat="1" applyFont="1" applyFill="1" applyBorder="1" applyAlignment="1" applyProtection="1">
      <alignment vertical="center"/>
      <protection locked="0"/>
    </xf>
    <xf numFmtId="165" fontId="24" fillId="4" borderId="14" xfId="1" applyFont="1" applyFill="1" applyBorder="1" applyAlignment="1" applyProtection="1">
      <alignment vertical="center"/>
      <protection locked="0"/>
    </xf>
    <xf numFmtId="2" fontId="24" fillId="4" borderId="14" xfId="0" applyNumberFormat="1" applyFont="1" applyFill="1" applyBorder="1" applyAlignment="1" applyProtection="1">
      <alignment vertical="center"/>
      <protection locked="0"/>
    </xf>
    <xf numFmtId="165" fontId="5" fillId="0" borderId="82" xfId="1" applyFont="1" applyBorder="1" applyAlignment="1">
      <alignment vertical="center"/>
    </xf>
    <xf numFmtId="0" fontId="1" fillId="0" borderId="33" xfId="0" applyFont="1" applyFill="1" applyBorder="1" applyAlignment="1">
      <alignment vertical="center"/>
    </xf>
    <xf numFmtId="0" fontId="5" fillId="0" borderId="30" xfId="0" applyFont="1" applyBorder="1" applyAlignment="1" applyProtection="1">
      <alignment horizontal="center" vertical="center"/>
    </xf>
    <xf numFmtId="9" fontId="1" fillId="0" borderId="0" xfId="16" applyFont="1" applyBorder="1" applyAlignment="1" applyProtection="1">
      <alignment vertical="center"/>
    </xf>
    <xf numFmtId="0" fontId="91" fillId="0" borderId="34" xfId="0" applyFont="1" applyBorder="1"/>
    <xf numFmtId="0" fontId="91" fillId="0" borderId="2" xfId="0" applyFont="1" applyBorder="1"/>
    <xf numFmtId="0" fontId="8" fillId="0" borderId="2" xfId="0" applyFont="1" applyBorder="1"/>
    <xf numFmtId="0" fontId="1" fillId="0" borderId="34" xfId="0" applyFont="1" applyBorder="1"/>
    <xf numFmtId="0" fontId="1" fillId="0" borderId="3" xfId="0" applyFont="1" applyBorder="1"/>
    <xf numFmtId="0" fontId="8" fillId="0" borderId="0" xfId="0" applyFont="1" applyAlignment="1">
      <alignment horizontal="right"/>
    </xf>
    <xf numFmtId="0" fontId="8" fillId="0" borderId="0" xfId="0" applyFont="1" applyAlignment="1"/>
    <xf numFmtId="179" fontId="1" fillId="0" borderId="149" xfId="0" applyNumberFormat="1" applyFont="1" applyFill="1" applyBorder="1" applyAlignment="1">
      <alignment horizontal="center"/>
    </xf>
    <xf numFmtId="0" fontId="8" fillId="0" borderId="3" xfId="0" applyFont="1" applyBorder="1"/>
    <xf numFmtId="0" fontId="1" fillId="0" borderId="0" xfId="0" applyFont="1" applyAlignment="1">
      <alignment horizontal="center"/>
    </xf>
    <xf numFmtId="0" fontId="8" fillId="0" borderId="0" xfId="0" applyFont="1" applyAlignment="1">
      <alignment horizontal="center"/>
    </xf>
    <xf numFmtId="0" fontId="1" fillId="0" borderId="151" xfId="0" applyFont="1" applyBorder="1" applyAlignment="1">
      <alignment horizontal="right"/>
    </xf>
    <xf numFmtId="0" fontId="1" fillId="0" borderId="0" xfId="0" applyFont="1" applyAlignment="1">
      <alignment horizontal="right"/>
    </xf>
    <xf numFmtId="0" fontId="8" fillId="0" borderId="52" xfId="0" applyFont="1" applyBorder="1"/>
    <xf numFmtId="0" fontId="8" fillId="0" borderId="67" xfId="0" applyFont="1" applyBorder="1"/>
    <xf numFmtId="0" fontId="1" fillId="0" borderId="67" xfId="0" applyFont="1" applyBorder="1"/>
    <xf numFmtId="0" fontId="1" fillId="0" borderId="40" xfId="0" applyFont="1" applyBorder="1" applyAlignment="1"/>
    <xf numFmtId="0" fontId="8" fillId="0" borderId="59" xfId="0" applyFont="1" applyBorder="1"/>
    <xf numFmtId="0" fontId="1" fillId="0" borderId="58" xfId="0" applyFont="1" applyBorder="1" applyAlignment="1">
      <alignment horizontal="center"/>
    </xf>
    <xf numFmtId="0" fontId="1" fillId="0" borderId="67" xfId="0" applyFont="1" applyBorder="1" applyAlignment="1">
      <alignment horizontal="center"/>
    </xf>
    <xf numFmtId="0" fontId="1" fillId="0" borderId="55" xfId="0" applyFont="1" applyBorder="1" applyAlignment="1">
      <alignment horizontal="center"/>
    </xf>
    <xf numFmtId="0" fontId="1" fillId="0" borderId="39" xfId="0" applyFont="1" applyBorder="1" applyAlignment="1">
      <alignment horizontal="center"/>
    </xf>
    <xf numFmtId="0" fontId="1" fillId="0" borderId="60" xfId="0" applyFont="1" applyBorder="1" applyAlignment="1">
      <alignment horizontal="center"/>
    </xf>
    <xf numFmtId="0" fontId="8" fillId="10" borderId="31" xfId="0" applyFont="1" applyFill="1" applyBorder="1" applyAlignment="1">
      <alignment horizontal="centerContinuous"/>
    </xf>
    <xf numFmtId="0" fontId="1" fillId="0" borderId="40" xfId="0" applyFont="1" applyBorder="1" applyAlignment="1">
      <alignment horizontal="centerContinuous"/>
    </xf>
    <xf numFmtId="0" fontId="1" fillId="0" borderId="39" xfId="0" applyFont="1" applyBorder="1" applyAlignment="1"/>
    <xf numFmtId="0" fontId="8" fillId="0" borderId="40" xfId="0" applyFont="1" applyBorder="1" applyAlignment="1"/>
    <xf numFmtId="0" fontId="8" fillId="0" borderId="39" xfId="0" applyFont="1" applyBorder="1" applyAlignment="1">
      <alignment horizontal="centerContinuous"/>
    </xf>
    <xf numFmtId="0" fontId="8" fillId="0" borderId="40" xfId="0" applyFont="1" applyBorder="1" applyAlignment="1">
      <alignment horizontal="centerContinuous"/>
    </xf>
    <xf numFmtId="0" fontId="1" fillId="0" borderId="39" xfId="0" applyFont="1" applyBorder="1" applyAlignment="1">
      <alignment horizontal="centerContinuous"/>
    </xf>
    <xf numFmtId="0" fontId="1" fillId="0" borderId="70" xfId="0" applyFont="1" applyBorder="1" applyAlignment="1">
      <alignment horizontal="center"/>
    </xf>
    <xf numFmtId="0" fontId="1" fillId="0" borderId="40" xfId="0" applyFont="1" applyBorder="1" applyAlignment="1">
      <alignment horizontal="center"/>
    </xf>
    <xf numFmtId="0" fontId="1" fillId="0" borderId="0" xfId="0" applyFont="1" applyBorder="1" applyAlignment="1">
      <alignment horizontal="center"/>
    </xf>
    <xf numFmtId="0" fontId="1" fillId="0" borderId="85" xfId="0" applyFont="1" applyBorder="1" applyAlignment="1">
      <alignment horizontal="center"/>
    </xf>
    <xf numFmtId="0" fontId="8" fillId="10" borderId="29" xfId="0" applyFont="1" applyFill="1" applyBorder="1" applyAlignment="1">
      <alignment horizontal="center"/>
    </xf>
    <xf numFmtId="0" fontId="1" fillId="0" borderId="66" xfId="0" applyFont="1" applyBorder="1" applyAlignment="1"/>
    <xf numFmtId="0" fontId="1" fillId="0" borderId="30" xfId="0" applyFont="1" applyBorder="1" applyAlignment="1">
      <alignment horizontal="centerContinuous"/>
    </xf>
    <xf numFmtId="0" fontId="1" fillId="0" borderId="66" xfId="0" applyFont="1" applyBorder="1" applyAlignment="1">
      <alignment horizontal="centerContinuous"/>
    </xf>
    <xf numFmtId="0" fontId="1" fillId="0" borderId="30" xfId="0" applyFont="1" applyBorder="1" applyAlignment="1">
      <alignment horizontal="center"/>
    </xf>
    <xf numFmtId="0" fontId="1" fillId="0" borderId="66" xfId="0" applyFont="1" applyBorder="1" applyAlignment="1">
      <alignment horizontal="center"/>
    </xf>
    <xf numFmtId="0" fontId="1" fillId="0" borderId="14" xfId="0" applyFont="1" applyBorder="1" applyAlignment="1">
      <alignment horizontal="center"/>
    </xf>
    <xf numFmtId="0" fontId="1" fillId="0" borderId="68" xfId="0" applyFont="1" applyBorder="1" applyAlignment="1">
      <alignment horizontal="center"/>
    </xf>
    <xf numFmtId="0" fontId="8" fillId="0" borderId="26" xfId="0" applyFont="1" applyBorder="1" applyAlignment="1">
      <alignment horizontal="center"/>
    </xf>
    <xf numFmtId="0" fontId="1" fillId="0" borderId="163" xfId="0" quotePrefix="1" applyFont="1" applyBorder="1"/>
    <xf numFmtId="0" fontId="1" fillId="0" borderId="27" xfId="0" applyFont="1" applyBorder="1"/>
    <xf numFmtId="0" fontId="1" fillId="0" borderId="163" xfId="0" applyFont="1" applyBorder="1"/>
    <xf numFmtId="0" fontId="1" fillId="0" borderId="28" xfId="0" applyFont="1" applyBorder="1"/>
    <xf numFmtId="182" fontId="1" fillId="0" borderId="163" xfId="0" applyNumberFormat="1" applyFont="1" applyBorder="1" applyAlignment="1">
      <alignment horizontal="center"/>
    </xf>
    <xf numFmtId="182" fontId="1" fillId="0" borderId="154" xfId="0" quotePrefix="1" applyNumberFormat="1" applyFont="1" applyBorder="1" applyAlignment="1">
      <alignment horizontal="center"/>
    </xf>
    <xf numFmtId="182" fontId="1" fillId="0" borderId="27" xfId="0" applyNumberFormat="1" applyFont="1" applyBorder="1" applyAlignment="1">
      <alignment horizontal="center"/>
    </xf>
    <xf numFmtId="182" fontId="1" fillId="0" borderId="154" xfId="0" applyNumberFormat="1" applyFont="1" applyBorder="1" applyAlignment="1">
      <alignment horizontal="center"/>
    </xf>
    <xf numFmtId="0" fontId="1" fillId="0" borderId="164" xfId="0" quotePrefix="1" applyFont="1" applyBorder="1" applyAlignment="1">
      <alignment horizontal="center"/>
    </xf>
    <xf numFmtId="0" fontId="8" fillId="0" borderId="29" xfId="0" applyFont="1" applyBorder="1" applyAlignment="1">
      <alignment horizontal="center"/>
    </xf>
    <xf numFmtId="0" fontId="1" fillId="0" borderId="66" xfId="0" quotePrefix="1" applyFont="1" applyBorder="1"/>
    <xf numFmtId="0" fontId="1" fillId="0" borderId="16" xfId="0" quotePrefix="1" applyFont="1" applyBorder="1" applyAlignment="1">
      <alignment horizontal="center"/>
    </xf>
    <xf numFmtId="0" fontId="1" fillId="0" borderId="66" xfId="0" applyFont="1" applyBorder="1"/>
    <xf numFmtId="0" fontId="1" fillId="0" borderId="16" xfId="0" applyFont="1" applyBorder="1"/>
    <xf numFmtId="182" fontId="1" fillId="0" borderId="66" xfId="0" applyNumberFormat="1" applyFont="1" applyBorder="1" applyAlignment="1">
      <alignment horizontal="center"/>
    </xf>
    <xf numFmtId="182" fontId="1" fillId="0" borderId="66" xfId="0" quotePrefix="1" applyNumberFormat="1" applyFont="1" applyBorder="1" applyAlignment="1">
      <alignment horizontal="center"/>
    </xf>
    <xf numFmtId="182" fontId="1" fillId="0" borderId="14" xfId="0" applyNumberFormat="1" applyFont="1" applyBorder="1" applyAlignment="1">
      <alignment horizontal="center"/>
    </xf>
    <xf numFmtId="0" fontId="1" fillId="0" borderId="68" xfId="0" quotePrefix="1" applyFont="1" applyBorder="1" applyAlignment="1">
      <alignment horizontal="center"/>
    </xf>
    <xf numFmtId="0" fontId="1" fillId="0" borderId="31" xfId="0" applyFont="1" applyBorder="1"/>
    <xf numFmtId="0" fontId="1" fillId="0" borderId="0" xfId="0" quotePrefix="1" applyFont="1" applyBorder="1"/>
    <xf numFmtId="0" fontId="8" fillId="0" borderId="165" xfId="0" applyFont="1" applyBorder="1" applyAlignment="1">
      <alignment horizontal="center"/>
    </xf>
    <xf numFmtId="182" fontId="8" fillId="0" borderId="166" xfId="0" applyNumberFormat="1" applyFont="1" applyBorder="1" applyAlignment="1">
      <alignment horizontal="center"/>
    </xf>
    <xf numFmtId="0" fontId="1" fillId="0" borderId="0" xfId="0" quotePrefix="1" applyFont="1" applyBorder="1" applyAlignment="1">
      <alignment horizontal="center"/>
    </xf>
    <xf numFmtId="0" fontId="8" fillId="0" borderId="167" xfId="0" applyFont="1" applyBorder="1"/>
    <xf numFmtId="0" fontId="1" fillId="0" borderId="159" xfId="0" quotePrefix="1" applyFont="1" applyBorder="1" applyAlignment="1">
      <alignment horizontal="center"/>
    </xf>
    <xf numFmtId="0" fontId="1" fillId="0" borderId="168" xfId="0" applyFont="1" applyBorder="1" applyAlignment="1">
      <alignment horizontal="center"/>
    </xf>
    <xf numFmtId="0" fontId="8" fillId="0" borderId="115" xfId="0" applyFont="1" applyBorder="1" applyAlignment="1">
      <alignment horizontal="center"/>
    </xf>
    <xf numFmtId="0" fontId="8" fillId="0" borderId="32" xfId="0" applyFont="1" applyBorder="1" applyAlignment="1">
      <alignment horizontal="center"/>
    </xf>
    <xf numFmtId="0" fontId="1" fillId="0" borderId="13" xfId="0" applyFont="1" applyBorder="1"/>
    <xf numFmtId="0" fontId="1" fillId="0" borderId="9" xfId="0" quotePrefix="1" applyFont="1" applyBorder="1"/>
    <xf numFmtId="0" fontId="1" fillId="0" borderId="9" xfId="0" applyFont="1" applyBorder="1" applyAlignment="1">
      <alignment horizontal="center"/>
    </xf>
    <xf numFmtId="0" fontId="1" fillId="0" borderId="9" xfId="0" quotePrefix="1" applyFont="1" applyBorder="1" applyAlignment="1">
      <alignment horizontal="center"/>
    </xf>
    <xf numFmtId="0" fontId="8" fillId="0" borderId="169" xfId="0" applyFont="1" applyBorder="1"/>
    <xf numFmtId="0" fontId="8" fillId="0" borderId="170" xfId="0" applyFont="1" applyBorder="1" applyAlignment="1">
      <alignment horizontal="center"/>
    </xf>
    <xf numFmtId="182" fontId="8" fillId="0" borderId="33" xfId="0" quotePrefix="1" applyNumberFormat="1" applyFont="1" applyBorder="1" applyAlignment="1">
      <alignment horizontal="center"/>
    </xf>
    <xf numFmtId="0" fontId="1" fillId="0" borderId="12" xfId="0" quotePrefix="1" applyFont="1" applyBorder="1" applyAlignment="1">
      <alignment horizontal="center"/>
    </xf>
    <xf numFmtId="0" fontId="1" fillId="0" borderId="32" xfId="0" quotePrefix="1" applyFont="1" applyBorder="1" applyAlignment="1">
      <alignment horizontal="center"/>
    </xf>
    <xf numFmtId="0" fontId="1" fillId="0" borderId="52" xfId="0" applyFont="1" applyBorder="1"/>
    <xf numFmtId="0" fontId="1" fillId="0" borderId="171" xfId="0" applyFont="1" applyBorder="1"/>
    <xf numFmtId="0" fontId="8" fillId="0" borderId="172" xfId="0" applyFont="1" applyBorder="1" applyAlignment="1">
      <alignment horizontal="center"/>
    </xf>
    <xf numFmtId="0" fontId="1" fillId="0" borderId="53" xfId="0" applyFont="1" applyBorder="1"/>
    <xf numFmtId="0" fontId="8" fillId="0" borderId="29" xfId="0" applyFont="1" applyBorder="1" applyAlignment="1">
      <alignment horizontal="centerContinuous"/>
    </xf>
    <xf numFmtId="0" fontId="1" fillId="0" borderId="30" xfId="0" applyFont="1" applyBorder="1" applyAlignment="1"/>
    <xf numFmtId="0" fontId="8" fillId="0" borderId="66" xfId="0" applyFont="1" applyBorder="1" applyAlignment="1">
      <alignment horizontal="centerContinuous"/>
    </xf>
    <xf numFmtId="0" fontId="8" fillId="0" borderId="171" xfId="0" applyFont="1" applyBorder="1"/>
    <xf numFmtId="0" fontId="8" fillId="0" borderId="54" xfId="0" applyFont="1" applyBorder="1"/>
    <xf numFmtId="0" fontId="8" fillId="0" borderId="173" xfId="0" applyFont="1" applyBorder="1" applyAlignment="1">
      <alignment horizontal="center"/>
    </xf>
    <xf numFmtId="0" fontId="8" fillId="0" borderId="4" xfId="0" applyFont="1" applyBorder="1" applyAlignment="1"/>
    <xf numFmtId="0" fontId="8" fillId="0" borderId="12" xfId="0" applyFont="1" applyBorder="1" applyAlignment="1">
      <alignment horizontal="center"/>
    </xf>
    <xf numFmtId="0" fontId="8" fillId="0" borderId="66" xfId="0" applyFont="1" applyBorder="1" applyAlignment="1">
      <alignment horizontal="center"/>
    </xf>
    <xf numFmtId="0" fontId="8" fillId="0" borderId="174" xfId="0" applyFont="1" applyBorder="1" applyAlignment="1">
      <alignment horizontal="center"/>
    </xf>
    <xf numFmtId="0" fontId="8" fillId="0" borderId="14" xfId="0" applyFont="1" applyBorder="1" applyAlignment="1">
      <alignment horizontal="center"/>
    </xf>
    <xf numFmtId="0" fontId="8" fillId="0" borderId="36" xfId="0" applyFont="1" applyBorder="1" applyAlignment="1">
      <alignment horizontal="center"/>
    </xf>
    <xf numFmtId="0" fontId="1" fillId="0" borderId="175" xfId="0" quotePrefix="1" applyFont="1" applyBorder="1" applyAlignment="1">
      <alignment horizontal="center"/>
    </xf>
    <xf numFmtId="0" fontId="1" fillId="0" borderId="176" xfId="0" quotePrefix="1" applyFont="1" applyBorder="1"/>
    <xf numFmtId="0" fontId="1" fillId="0" borderId="176" xfId="0" applyFont="1" applyBorder="1" applyAlignment="1">
      <alignment horizontal="center"/>
    </xf>
    <xf numFmtId="0" fontId="1" fillId="0" borderId="177" xfId="0" quotePrefix="1" applyFont="1" applyBorder="1" applyAlignment="1">
      <alignment horizontal="center"/>
    </xf>
    <xf numFmtId="0" fontId="1" fillId="0" borderId="178" xfId="0" applyFont="1" applyBorder="1"/>
    <xf numFmtId="0" fontId="1" fillId="0" borderId="177" xfId="0" applyFont="1" applyBorder="1"/>
    <xf numFmtId="0" fontId="1" fillId="0" borderId="176" xfId="0" quotePrefix="1" applyFont="1" applyBorder="1" applyAlignment="1">
      <alignment horizontal="center"/>
    </xf>
    <xf numFmtId="2" fontId="1" fillId="0" borderId="179" xfId="0" applyNumberFormat="1" applyFont="1" applyBorder="1" applyAlignment="1">
      <alignment horizontal="center"/>
    </xf>
    <xf numFmtId="0" fontId="1" fillId="0" borderId="151" xfId="0" applyFont="1" applyBorder="1" applyAlignment="1">
      <alignment horizontal="center"/>
    </xf>
    <xf numFmtId="182" fontId="1" fillId="0" borderId="153" xfId="0" quotePrefix="1" applyNumberFormat="1" applyFont="1" applyBorder="1" applyAlignment="1">
      <alignment horizontal="center"/>
    </xf>
    <xf numFmtId="0" fontId="1" fillId="0" borderId="29" xfId="0" quotePrefix="1" applyFont="1" applyBorder="1" applyAlignment="1">
      <alignment horizontal="center"/>
    </xf>
    <xf numFmtId="0" fontId="1" fillId="0" borderId="66" xfId="0" quotePrefix="1" applyFont="1" applyBorder="1" applyAlignment="1">
      <alignment horizontal="center"/>
    </xf>
    <xf numFmtId="0" fontId="1" fillId="0" borderId="16" xfId="0" applyFont="1" applyBorder="1" applyAlignment="1">
      <alignment horizontal="right"/>
    </xf>
    <xf numFmtId="0" fontId="1" fillId="0" borderId="66" xfId="0" quotePrefix="1" applyFont="1" applyBorder="1" applyAlignment="1"/>
    <xf numFmtId="2" fontId="1" fillId="0" borderId="180" xfId="0" applyNumberFormat="1" applyFont="1" applyBorder="1" applyAlignment="1">
      <alignment horizontal="center"/>
    </xf>
    <xf numFmtId="182" fontId="1" fillId="0" borderId="68" xfId="0" applyNumberFormat="1" applyFont="1" applyBorder="1" applyAlignment="1">
      <alignment horizontal="center"/>
    </xf>
    <xf numFmtId="0" fontId="1" fillId="10" borderId="41" xfId="0" applyFont="1" applyFill="1" applyBorder="1"/>
    <xf numFmtId="0" fontId="1" fillId="10" borderId="1" xfId="0" applyFont="1" applyFill="1" applyBorder="1"/>
    <xf numFmtId="0" fontId="8" fillId="10" borderId="1" xfId="0" applyFont="1" applyFill="1" applyBorder="1"/>
    <xf numFmtId="0" fontId="8" fillId="0" borderId="181" xfId="0" applyFont="1" applyBorder="1" applyAlignment="1">
      <alignment horizontal="center"/>
    </xf>
    <xf numFmtId="2" fontId="8" fillId="0" borderId="182" xfId="0" applyNumberFormat="1" applyFont="1" applyBorder="1" applyAlignment="1">
      <alignment horizontal="center"/>
    </xf>
    <xf numFmtId="0" fontId="8" fillId="0" borderId="22" xfId="0" applyFont="1" applyBorder="1" applyAlignment="1">
      <alignment horizontal="center"/>
    </xf>
    <xf numFmtId="182" fontId="8" fillId="0" borderId="87" xfId="0" applyNumberFormat="1" applyFont="1" applyBorder="1" applyAlignment="1">
      <alignment horizontal="center"/>
    </xf>
    <xf numFmtId="0" fontId="1" fillId="0" borderId="55" xfId="0" applyFont="1" applyBorder="1"/>
    <xf numFmtId="0" fontId="8" fillId="0" borderId="67" xfId="0" applyFont="1" applyFill="1" applyBorder="1"/>
    <xf numFmtId="0" fontId="1" fillId="0" borderId="32" xfId="0" applyFont="1" applyBorder="1"/>
    <xf numFmtId="0" fontId="1" fillId="0" borderId="16" xfId="0" applyFont="1" applyBorder="1" applyAlignment="1">
      <alignment horizontal="centerContinuous"/>
    </xf>
    <xf numFmtId="0" fontId="1" fillId="0" borderId="32" xfId="0" applyFont="1" applyBorder="1" applyAlignment="1"/>
    <xf numFmtId="0" fontId="8" fillId="0" borderId="66" xfId="0" applyFont="1" applyFill="1" applyBorder="1" applyAlignment="1"/>
    <xf numFmtId="0" fontId="1" fillId="0" borderId="16" xfId="0" applyFont="1" applyFill="1" applyBorder="1"/>
    <xf numFmtId="0" fontId="8" fillId="0" borderId="30" xfId="0" applyFont="1" applyBorder="1" applyAlignment="1">
      <alignment horizontal="centerContinuous"/>
    </xf>
    <xf numFmtId="0" fontId="8" fillId="0" borderId="66" xfId="0" applyFont="1" applyBorder="1"/>
    <xf numFmtId="0" fontId="8" fillId="0" borderId="30" xfId="0" applyFont="1" applyBorder="1"/>
    <xf numFmtId="0" fontId="8" fillId="0" borderId="30" xfId="0" applyFont="1" applyBorder="1" applyAlignment="1">
      <alignment horizontal="center"/>
    </xf>
    <xf numFmtId="0" fontId="1" fillId="0" borderId="36" xfId="0" applyFont="1" applyBorder="1" applyAlignment="1"/>
    <xf numFmtId="1" fontId="1" fillId="0" borderId="26" xfId="0" applyNumberFormat="1" applyFont="1" applyFill="1" applyBorder="1" applyAlignment="1">
      <alignment horizontal="center"/>
    </xf>
    <xf numFmtId="0" fontId="1" fillId="10" borderId="163" xfId="0" applyFont="1" applyFill="1" applyBorder="1" applyAlignment="1">
      <alignment horizontal="centerContinuous"/>
    </xf>
    <xf numFmtId="0" fontId="1" fillId="10" borderId="28" xfId="0" applyFont="1" applyFill="1" applyBorder="1" applyAlignment="1">
      <alignment horizontal="centerContinuous"/>
    </xf>
    <xf numFmtId="173" fontId="1" fillId="0" borderId="163" xfId="0" applyNumberFormat="1" applyFont="1" applyBorder="1"/>
    <xf numFmtId="0" fontId="1" fillId="0" borderId="27" xfId="0" quotePrefix="1" applyFont="1" applyBorder="1"/>
    <xf numFmtId="4" fontId="1" fillId="0" borderId="163" xfId="0" applyNumberFormat="1" applyFont="1" applyBorder="1"/>
    <xf numFmtId="0" fontId="8" fillId="0" borderId="58" xfId="0" applyFont="1" applyBorder="1" applyAlignment="1">
      <alignment horizontal="center"/>
    </xf>
    <xf numFmtId="0" fontId="1" fillId="0" borderId="183" xfId="0" applyFont="1" applyBorder="1" applyAlignment="1">
      <alignment horizontal="center"/>
    </xf>
    <xf numFmtId="0" fontId="1" fillId="0" borderId="176" xfId="0" applyFont="1" applyFill="1" applyBorder="1" applyAlignment="1"/>
    <xf numFmtId="0" fontId="1" fillId="0" borderId="177" xfId="0" applyFont="1" applyFill="1" applyBorder="1" applyAlignment="1">
      <alignment horizontal="center"/>
    </xf>
    <xf numFmtId="173" fontId="1" fillId="0" borderId="151" xfId="0" applyNumberFormat="1" applyFont="1" applyBorder="1"/>
    <xf numFmtId="0" fontId="1" fillId="0" borderId="151" xfId="0" quotePrefix="1" applyFont="1" applyBorder="1"/>
    <xf numFmtId="4" fontId="1" fillId="0" borderId="176" xfId="0" applyNumberFormat="1" applyFont="1" applyBorder="1"/>
    <xf numFmtId="0" fontId="8" fillId="0" borderId="68" xfId="0" applyFont="1" applyBorder="1" applyAlignment="1">
      <alignment horizontal="center"/>
    </xf>
    <xf numFmtId="0" fontId="1" fillId="10" borderId="23" xfId="0" applyFont="1" applyFill="1" applyBorder="1"/>
    <xf numFmtId="182" fontId="1" fillId="0" borderId="184" xfId="0" applyNumberFormat="1" applyFont="1" applyBorder="1"/>
    <xf numFmtId="0" fontId="1" fillId="0" borderId="25" xfId="0" applyFont="1" applyBorder="1"/>
    <xf numFmtId="173" fontId="1" fillId="0" borderId="24" xfId="0" applyNumberFormat="1" applyFont="1" applyBorder="1"/>
    <xf numFmtId="0" fontId="1" fillId="0" borderId="24" xfId="0" quotePrefix="1" applyFont="1" applyBorder="1"/>
    <xf numFmtId="4" fontId="1" fillId="0" borderId="184" xfId="0" applyNumberFormat="1" applyFont="1" applyBorder="1"/>
    <xf numFmtId="182" fontId="8" fillId="0" borderId="40" xfId="0" applyNumberFormat="1" applyFont="1" applyBorder="1"/>
    <xf numFmtId="1" fontId="1" fillId="0" borderId="58" xfId="0" applyNumberFormat="1" applyFont="1" applyBorder="1"/>
    <xf numFmtId="182" fontId="1" fillId="0" borderId="40" xfId="0" applyNumberFormat="1" applyFont="1" applyBorder="1"/>
    <xf numFmtId="182" fontId="1" fillId="0" borderId="58" xfId="0" applyNumberFormat="1" applyFont="1" applyBorder="1"/>
    <xf numFmtId="4" fontId="1" fillId="0" borderId="40" xfId="0" applyNumberFormat="1" applyFont="1" applyBorder="1"/>
    <xf numFmtId="173" fontId="1" fillId="0" borderId="60" xfId="0" applyNumberFormat="1" applyFont="1" applyBorder="1" applyAlignment="1"/>
    <xf numFmtId="0" fontId="1" fillId="0" borderId="29" xfId="0" applyFont="1" applyFill="1" applyBorder="1"/>
    <xf numFmtId="182" fontId="1" fillId="0" borderId="66" xfId="0" applyNumberFormat="1" applyFont="1" applyBorder="1" applyAlignment="1">
      <alignment horizontal="right"/>
    </xf>
    <xf numFmtId="173" fontId="1" fillId="0" borderId="66" xfId="0" applyNumberFormat="1" applyFont="1" applyBorder="1"/>
    <xf numFmtId="0" fontId="1" fillId="0" borderId="30" xfId="0" quotePrefix="1" applyFont="1" applyBorder="1"/>
    <xf numFmtId="4" fontId="1" fillId="0" borderId="66" xfId="0" applyNumberFormat="1" applyFont="1" applyBorder="1"/>
    <xf numFmtId="1" fontId="1" fillId="0" borderId="14" xfId="0" applyNumberFormat="1" applyFont="1" applyBorder="1" applyAlignment="1">
      <alignment horizontal="center"/>
    </xf>
    <xf numFmtId="4" fontId="1" fillId="0" borderId="66" xfId="0" applyNumberFormat="1" applyFont="1" applyBorder="1" applyAlignment="1">
      <alignment horizontal="center"/>
    </xf>
    <xf numFmtId="4" fontId="1" fillId="0" borderId="68" xfId="0" applyNumberFormat="1" applyFont="1" applyBorder="1" applyAlignment="1">
      <alignment horizontal="center"/>
    </xf>
    <xf numFmtId="0" fontId="1" fillId="10" borderId="13" xfId="0" applyFont="1" applyFill="1" applyBorder="1"/>
    <xf numFmtId="0" fontId="1" fillId="10" borderId="9" xfId="0" applyFont="1" applyFill="1" applyBorder="1"/>
    <xf numFmtId="0" fontId="8" fillId="0" borderId="42" xfId="0" applyFont="1" applyBorder="1"/>
    <xf numFmtId="0" fontId="1" fillId="0" borderId="1" xfId="0" applyFont="1" applyBorder="1"/>
    <xf numFmtId="4" fontId="8" fillId="0" borderId="42" xfId="0" applyNumberFormat="1" applyFont="1" applyBorder="1"/>
    <xf numFmtId="0" fontId="1" fillId="0" borderId="89" xfId="0" applyFont="1" applyBorder="1"/>
    <xf numFmtId="0" fontId="1" fillId="10" borderId="42" xfId="0" applyFont="1" applyFill="1" applyBorder="1"/>
    <xf numFmtId="4" fontId="8" fillId="0" borderId="84" xfId="0" applyNumberFormat="1" applyFont="1" applyBorder="1" applyAlignment="1">
      <alignment horizontal="center"/>
    </xf>
    <xf numFmtId="0" fontId="8" fillId="0" borderId="31" xfId="0" applyFont="1" applyBorder="1" applyAlignment="1">
      <alignment horizontal="center"/>
    </xf>
    <xf numFmtId="0" fontId="8" fillId="0" borderId="40" xfId="0" applyFont="1" applyBorder="1"/>
    <xf numFmtId="0" fontId="1" fillId="0" borderId="59" xfId="0" applyFont="1" applyBorder="1"/>
    <xf numFmtId="0" fontId="8" fillId="0" borderId="40" xfId="0" applyFont="1" applyBorder="1" applyAlignment="1">
      <alignment horizontal="center"/>
    </xf>
    <xf numFmtId="0" fontId="8" fillId="0" borderId="4" xfId="0" applyFont="1" applyBorder="1" applyAlignment="1">
      <alignment horizontal="centerContinuous"/>
    </xf>
    <xf numFmtId="0" fontId="8" fillId="0" borderId="60" xfId="0" applyFont="1" applyBorder="1" applyAlignment="1">
      <alignment horizontal="center"/>
    </xf>
    <xf numFmtId="0" fontId="8" fillId="0" borderId="66" xfId="0" applyFont="1" applyBorder="1" applyAlignment="1"/>
    <xf numFmtId="0" fontId="1" fillId="0" borderId="57" xfId="0" applyFont="1" applyBorder="1"/>
    <xf numFmtId="1" fontId="1" fillId="0" borderId="40" xfId="0" applyNumberFormat="1" applyFont="1" applyBorder="1"/>
    <xf numFmtId="0" fontId="8" fillId="0" borderId="58" xfId="0" applyFont="1" applyBorder="1" applyAlignment="1"/>
    <xf numFmtId="0" fontId="1" fillId="0" borderId="58" xfId="0" applyFont="1" applyBorder="1"/>
    <xf numFmtId="4" fontId="1" fillId="0" borderId="60" xfId="0" applyNumberFormat="1" applyFont="1" applyBorder="1"/>
    <xf numFmtId="0" fontId="1" fillId="0" borderId="183" xfId="0" applyFont="1" applyBorder="1"/>
    <xf numFmtId="0" fontId="1" fillId="0" borderId="176" xfId="0" applyFont="1" applyBorder="1"/>
    <xf numFmtId="1" fontId="1" fillId="0" borderId="176" xfId="0" applyNumberFormat="1" applyFont="1" applyBorder="1"/>
    <xf numFmtId="0" fontId="1" fillId="0" borderId="155" xfId="0" applyFont="1" applyBorder="1" applyAlignment="1">
      <alignment horizontal="right"/>
    </xf>
    <xf numFmtId="9" fontId="1" fillId="0" borderId="155" xfId="0" applyNumberFormat="1" applyFont="1" applyBorder="1" applyAlignment="1">
      <alignment horizontal="center"/>
    </xf>
    <xf numFmtId="173" fontId="1" fillId="0" borderId="176" xfId="0" applyNumberFormat="1" applyFont="1" applyBorder="1"/>
    <xf numFmtId="4" fontId="1" fillId="0" borderId="153" xfId="0" applyNumberFormat="1" applyFont="1" applyBorder="1" applyAlignment="1"/>
    <xf numFmtId="0" fontId="1" fillId="0" borderId="29" xfId="0" applyFont="1" applyBorder="1"/>
    <xf numFmtId="1" fontId="1" fillId="0" borderId="66" xfId="0" applyNumberFormat="1" applyFont="1" applyBorder="1"/>
    <xf numFmtId="0" fontId="1" fillId="0" borderId="70" xfId="0" applyFont="1" applyBorder="1" applyAlignment="1">
      <alignment horizontal="right"/>
    </xf>
    <xf numFmtId="0" fontId="1" fillId="0" borderId="70" xfId="0" applyFont="1" applyBorder="1"/>
    <xf numFmtId="2" fontId="1" fillId="0" borderId="4" xfId="0" applyNumberFormat="1" applyFont="1" applyBorder="1"/>
    <xf numFmtId="4" fontId="1" fillId="0" borderId="85" xfId="0" applyNumberFormat="1" applyFont="1" applyBorder="1" applyAlignment="1"/>
    <xf numFmtId="182" fontId="1" fillId="10" borderId="9" xfId="0" applyNumberFormat="1" applyFont="1" applyFill="1" applyBorder="1"/>
    <xf numFmtId="0" fontId="1" fillId="10" borderId="9" xfId="0" applyFont="1" applyFill="1" applyBorder="1" applyAlignment="1">
      <alignment horizontal="center"/>
    </xf>
    <xf numFmtId="4" fontId="8" fillId="0" borderId="84" xfId="0" applyNumberFormat="1" applyFont="1" applyBorder="1" applyAlignment="1"/>
    <xf numFmtId="174" fontId="8" fillId="0" borderId="13" xfId="0" applyNumberFormat="1" applyFont="1" applyBorder="1"/>
    <xf numFmtId="174" fontId="91" fillId="0" borderId="9" xfId="0" applyNumberFormat="1" applyFont="1" applyBorder="1"/>
    <xf numFmtId="174" fontId="1" fillId="0" borderId="9" xfId="0" applyNumberFormat="1" applyFont="1" applyBorder="1"/>
    <xf numFmtId="174" fontId="8" fillId="0" borderId="90" xfId="0" applyNumberFormat="1" applyFont="1" applyBorder="1" applyAlignment="1">
      <alignment horizontal="centerContinuous"/>
    </xf>
    <xf numFmtId="174" fontId="8" fillId="0" borderId="91" xfId="0" applyNumberFormat="1" applyFont="1" applyBorder="1" applyAlignment="1">
      <alignment horizontal="centerContinuous"/>
    </xf>
    <xf numFmtId="174" fontId="1" fillId="0" borderId="91" xfId="0" applyNumberFormat="1" applyFont="1" applyBorder="1"/>
    <xf numFmtId="174" fontId="8" fillId="0" borderId="91" xfId="0" applyNumberFormat="1" applyFont="1" applyBorder="1"/>
    <xf numFmtId="174" fontId="1" fillId="0" borderId="185" xfId="0" applyNumberFormat="1" applyFont="1" applyBorder="1"/>
    <xf numFmtId="0" fontId="1" fillId="0" borderId="104" xfId="0" applyFont="1" applyBorder="1"/>
    <xf numFmtId="174" fontId="8" fillId="0" borderId="7" xfId="0" applyNumberFormat="1" applyFont="1" applyBorder="1" applyAlignment="1">
      <alignment horizontal="center"/>
    </xf>
    <xf numFmtId="174" fontId="1" fillId="0" borderId="29" xfId="0" applyNumberFormat="1" applyFont="1" applyBorder="1"/>
    <xf numFmtId="174" fontId="1" fillId="0" borderId="30" xfId="0" applyNumberFormat="1" applyFont="1" applyBorder="1"/>
    <xf numFmtId="174" fontId="1" fillId="0" borderId="66" xfId="0" applyNumberFormat="1" applyFont="1" applyBorder="1"/>
    <xf numFmtId="174" fontId="1" fillId="0" borderId="16" xfId="0" applyNumberFormat="1" applyFont="1" applyBorder="1"/>
    <xf numFmtId="174" fontId="1" fillId="0" borderId="186" xfId="0" applyNumberFormat="1" applyFont="1" applyBorder="1"/>
    <xf numFmtId="174" fontId="1" fillId="0" borderId="138" xfId="0" applyNumberFormat="1" applyFont="1" applyBorder="1"/>
    <xf numFmtId="174" fontId="1" fillId="0" borderId="93" xfId="0" applyNumberFormat="1" applyFont="1" applyBorder="1"/>
    <xf numFmtId="0" fontId="1" fillId="0" borderId="138" xfId="0" applyFont="1" applyBorder="1"/>
    <xf numFmtId="0" fontId="1" fillId="0" borderId="93" xfId="0" applyFont="1" applyBorder="1"/>
    <xf numFmtId="174" fontId="1" fillId="0" borderId="68" xfId="0" applyNumberFormat="1" applyFont="1" applyBorder="1"/>
    <xf numFmtId="174" fontId="1" fillId="0" borderId="13" xfId="0" quotePrefix="1" applyNumberFormat="1" applyFont="1" applyBorder="1"/>
    <xf numFmtId="174" fontId="1" fillId="0" borderId="9" xfId="0" quotePrefix="1" applyNumberFormat="1" applyFont="1" applyBorder="1"/>
    <xf numFmtId="174" fontId="1" fillId="0" borderId="148" xfId="0" applyNumberFormat="1" applyFont="1" applyBorder="1"/>
    <xf numFmtId="174" fontId="1" fillId="0" borderId="10" xfId="0" applyNumberFormat="1" applyFont="1" applyBorder="1"/>
    <xf numFmtId="174" fontId="1" fillId="0" borderId="42" xfId="0" applyNumberFormat="1" applyFont="1" applyBorder="1"/>
    <xf numFmtId="173" fontId="1" fillId="0" borderId="74" xfId="0" applyNumberFormat="1" applyFont="1" applyBorder="1" applyAlignment="1">
      <alignment horizontal="center"/>
    </xf>
    <xf numFmtId="0" fontId="8" fillId="0" borderId="29" xfId="0" applyFont="1" applyBorder="1"/>
    <xf numFmtId="0" fontId="8" fillId="0" borderId="5" xfId="0" applyFont="1" applyBorder="1" applyAlignment="1">
      <alignment horizontal="center"/>
    </xf>
    <xf numFmtId="0" fontId="1" fillId="0" borderId="0" xfId="0" applyFont="1" applyAlignment="1"/>
    <xf numFmtId="15" fontId="1" fillId="0" borderId="29" xfId="0" applyNumberFormat="1" applyFont="1" applyBorder="1" applyAlignment="1">
      <alignment horizontal="centerContinuous"/>
    </xf>
    <xf numFmtId="173" fontId="8" fillId="0" borderId="68" xfId="0" applyNumberFormat="1" applyFont="1" applyBorder="1" applyAlignment="1">
      <alignment horizontal="center"/>
    </xf>
    <xf numFmtId="0" fontId="8" fillId="0" borderId="52" xfId="0" applyFont="1" applyBorder="1" applyAlignment="1">
      <alignment horizontal="centerContinuous"/>
    </xf>
    <xf numFmtId="0" fontId="1" fillId="0" borderId="67" xfId="0" applyFont="1" applyBorder="1" applyAlignment="1">
      <alignment horizontal="centerContinuous"/>
    </xf>
    <xf numFmtId="0" fontId="92" fillId="0" borderId="39" xfId="0" applyFont="1" applyBorder="1" applyAlignment="1">
      <alignment horizontal="centerContinuous"/>
    </xf>
    <xf numFmtId="0" fontId="92" fillId="0" borderId="30" xfId="0" applyFont="1" applyBorder="1"/>
    <xf numFmtId="0" fontId="1" fillId="0" borderId="176" xfId="0" applyFont="1" applyBorder="1" applyAlignment="1">
      <alignment horizontal="centerContinuous"/>
    </xf>
    <xf numFmtId="0" fontId="1" fillId="0" borderId="151" xfId="0" applyFont="1" applyBorder="1" applyAlignment="1">
      <alignment horizontal="centerContinuous"/>
    </xf>
    <xf numFmtId="0" fontId="8" fillId="0" borderId="154" xfId="0" applyFont="1" applyBorder="1" applyAlignment="1">
      <alignment horizontal="center"/>
    </xf>
    <xf numFmtId="173" fontId="8" fillId="0" borderId="153" xfId="0" applyNumberFormat="1" applyFont="1" applyBorder="1" applyAlignment="1">
      <alignment horizontal="center"/>
    </xf>
    <xf numFmtId="0" fontId="1" fillId="0" borderId="29" xfId="0" applyFont="1" applyBorder="1" applyAlignment="1">
      <alignment horizontal="center"/>
    </xf>
    <xf numFmtId="0" fontId="91" fillId="0" borderId="66" xfId="0" applyFont="1" applyBorder="1" applyAlignment="1"/>
    <xf numFmtId="0" fontId="8" fillId="0" borderId="30" xfId="0" applyFont="1" applyBorder="1" applyAlignment="1"/>
    <xf numFmtId="173" fontId="1" fillId="0" borderId="68" xfId="0" applyNumberFormat="1" applyFont="1" applyBorder="1" applyAlignment="1">
      <alignment horizontal="center"/>
    </xf>
    <xf numFmtId="0" fontId="1" fillId="10" borderId="3" xfId="0" applyFont="1" applyFill="1" applyBorder="1"/>
    <xf numFmtId="0" fontId="1" fillId="10" borderId="0" xfId="0" applyFont="1" applyFill="1" applyBorder="1"/>
    <xf numFmtId="0" fontId="1" fillId="10" borderId="0" xfId="0" applyFont="1" applyFill="1"/>
    <xf numFmtId="0" fontId="8" fillId="0" borderId="54" xfId="0" applyFont="1" applyBorder="1" applyAlignment="1"/>
    <xf numFmtId="173" fontId="8" fillId="0" borderId="56" xfId="0" applyNumberFormat="1" applyFont="1" applyBorder="1" applyAlignment="1">
      <alignment horizontal="center"/>
    </xf>
    <xf numFmtId="0" fontId="8" fillId="10" borderId="9" xfId="0" applyFont="1" applyFill="1" applyBorder="1"/>
    <xf numFmtId="0" fontId="8" fillId="0" borderId="148" xfId="0" applyFont="1" applyBorder="1"/>
    <xf numFmtId="4" fontId="8" fillId="0" borderId="74" xfId="0" applyNumberFormat="1" applyFont="1" applyBorder="1" applyAlignment="1">
      <alignment horizontal="center"/>
    </xf>
    <xf numFmtId="0" fontId="93" fillId="0" borderId="0" xfId="0" applyFont="1" applyAlignment="1">
      <alignment horizontal="left" vertical="center" indent="1"/>
    </xf>
    <xf numFmtId="0" fontId="95" fillId="0" borderId="0" xfId="0" applyFont="1" applyAlignment="1">
      <alignment horizontal="left" vertical="center" indent="1"/>
    </xf>
    <xf numFmtId="0" fontId="96" fillId="0" borderId="0" xfId="0" applyFont="1" applyAlignment="1">
      <alignment horizontal="justify" vertical="center"/>
    </xf>
    <xf numFmtId="0" fontId="87" fillId="0" borderId="0" xfId="0" applyFont="1"/>
    <xf numFmtId="0" fontId="15" fillId="0" borderId="0" xfId="0" applyFont="1" applyAlignment="1">
      <alignment horizontal="center" vertical="top" wrapText="1"/>
    </xf>
    <xf numFmtId="0" fontId="76" fillId="0" borderId="0" xfId="0" applyFont="1" applyAlignment="1">
      <alignment vertical="center" wrapText="1"/>
    </xf>
    <xf numFmtId="0" fontId="14" fillId="0" borderId="0" xfId="0" applyFont="1" applyAlignment="1">
      <alignment horizontal="center" vertical="top" wrapText="1"/>
    </xf>
    <xf numFmtId="0" fontId="77" fillId="0" borderId="0" xfId="0" applyFont="1" applyAlignment="1">
      <alignment vertical="center" wrapText="1"/>
    </xf>
    <xf numFmtId="0" fontId="1" fillId="0" borderId="0" xfId="0" applyFont="1" applyAlignment="1">
      <alignment horizontal="center" vertical="top" wrapText="1"/>
    </xf>
    <xf numFmtId="0" fontId="1" fillId="0" borderId="0" xfId="0" applyFont="1" applyAlignment="1">
      <alignment vertical="center" wrapText="1"/>
    </xf>
    <xf numFmtId="0" fontId="97" fillId="0" borderId="0" xfId="0" applyFont="1" applyAlignment="1">
      <alignment vertical="center" wrapText="1"/>
    </xf>
    <xf numFmtId="0" fontId="92" fillId="0" borderId="0" xfId="0" applyFont="1" applyAlignment="1">
      <alignment vertical="center" wrapText="1"/>
    </xf>
    <xf numFmtId="0" fontId="15" fillId="0" borderId="0" xfId="0" applyFont="1" applyAlignment="1">
      <alignment horizontal="center" vertical="center" wrapText="1"/>
    </xf>
    <xf numFmtId="0" fontId="14" fillId="0" borderId="48" xfId="0" applyFont="1" applyBorder="1" applyAlignment="1">
      <alignment vertical="center"/>
    </xf>
    <xf numFmtId="0" fontId="14" fillId="0" borderId="0" xfId="0" applyFont="1" applyBorder="1" applyAlignment="1">
      <alignment horizontal="center" vertical="center"/>
    </xf>
    <xf numFmtId="0" fontId="14" fillId="0" borderId="9"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8" fillId="0" borderId="52" xfId="0" applyFont="1" applyBorder="1" applyAlignment="1">
      <alignment horizontal="right" vertical="center"/>
    </xf>
    <xf numFmtId="0" fontId="8" fillId="0" borderId="67" xfId="0" applyFont="1" applyBorder="1" applyAlignment="1">
      <alignment horizontal="right" vertical="center"/>
    </xf>
    <xf numFmtId="0" fontId="18" fillId="0" borderId="34" xfId="0" applyFont="1" applyBorder="1" applyAlignment="1">
      <alignment horizontal="right" vertical="center"/>
    </xf>
    <xf numFmtId="0" fontId="18" fillId="0" borderId="2" xfId="0" applyFont="1" applyBorder="1" applyAlignment="1">
      <alignment horizontal="right" vertical="center"/>
    </xf>
    <xf numFmtId="0" fontId="14" fillId="0" borderId="67" xfId="0" applyFont="1" applyBorder="1" applyAlignment="1">
      <alignment vertical="center"/>
    </xf>
    <xf numFmtId="165" fontId="5" fillId="0" borderId="85" xfId="1" applyFont="1" applyBorder="1" applyAlignment="1">
      <alignment vertical="center"/>
    </xf>
    <xf numFmtId="165" fontId="8" fillId="0" borderId="55" xfId="1" applyFont="1" applyBorder="1" applyAlignment="1">
      <alignment horizontal="right" vertical="center"/>
    </xf>
    <xf numFmtId="165" fontId="5" fillId="0" borderId="86" xfId="1" applyFont="1" applyBorder="1" applyAlignment="1">
      <alignment vertical="center"/>
    </xf>
    <xf numFmtId="165" fontId="8" fillId="0" borderId="52" xfId="1" applyFont="1" applyBorder="1" applyAlignment="1">
      <alignment horizontal="right" vertical="center"/>
    </xf>
    <xf numFmtId="165" fontId="16" fillId="0" borderId="101" xfId="1" applyFont="1" applyBorder="1" applyAlignment="1">
      <alignment vertical="center"/>
    </xf>
    <xf numFmtId="165" fontId="8" fillId="0" borderId="86" xfId="1" applyFont="1" applyBorder="1" applyAlignment="1">
      <alignment vertical="center"/>
    </xf>
    <xf numFmtId="165" fontId="27" fillId="0" borderId="85" xfId="1" applyFont="1" applyBorder="1" applyAlignment="1">
      <alignment vertical="center"/>
    </xf>
    <xf numFmtId="165" fontId="8" fillId="0" borderId="7" xfId="1" applyFont="1" applyBorder="1" applyAlignment="1">
      <alignment vertical="center"/>
    </xf>
    <xf numFmtId="0" fontId="73" fillId="0" borderId="129" xfId="0" applyFont="1" applyFill="1" applyBorder="1" applyAlignment="1" applyProtection="1">
      <alignment horizontal="center" vertical="center" wrapText="1"/>
    </xf>
    <xf numFmtId="0" fontId="74" fillId="0" borderId="130" xfId="0" applyFont="1" applyBorder="1" applyAlignment="1">
      <alignment horizontal="center" vertical="center" wrapText="1"/>
    </xf>
    <xf numFmtId="0" fontId="75" fillId="0" borderId="131" xfId="0" applyFont="1" applyBorder="1" applyAlignment="1">
      <alignment horizontal="center" vertical="center" wrapText="1"/>
    </xf>
    <xf numFmtId="0" fontId="18" fillId="4" borderId="54" xfId="0" applyFont="1" applyFill="1" applyBorder="1" applyAlignment="1" applyProtection="1">
      <alignment vertical="center"/>
      <protection locked="0"/>
    </xf>
    <xf numFmtId="0" fontId="14" fillId="4" borderId="67" xfId="0" applyFont="1" applyFill="1" applyBorder="1" applyAlignment="1" applyProtection="1">
      <alignment vertical="center"/>
      <protection locked="0"/>
    </xf>
    <xf numFmtId="0" fontId="14" fillId="4" borderId="32" xfId="0" applyFont="1" applyFill="1" applyBorder="1" applyAlignment="1" applyProtection="1">
      <alignment vertical="center"/>
      <protection locked="0"/>
    </xf>
    <xf numFmtId="0" fontId="18" fillId="4" borderId="42" xfId="0" applyFont="1" applyFill="1" applyBorder="1" applyAlignment="1" applyProtection="1">
      <alignment vertical="center"/>
      <protection locked="0"/>
    </xf>
    <xf numFmtId="0" fontId="14" fillId="4" borderId="1" xfId="0" applyFont="1" applyFill="1" applyBorder="1" applyAlignment="1" applyProtection="1">
      <alignment vertical="center"/>
      <protection locked="0"/>
    </xf>
    <xf numFmtId="0" fontId="14" fillId="4" borderId="87" xfId="0" applyFont="1" applyFill="1" applyBorder="1" applyAlignment="1" applyProtection="1">
      <alignment vertical="center"/>
      <protection locked="0"/>
    </xf>
    <xf numFmtId="0" fontId="18" fillId="4" borderId="66" xfId="0" applyFont="1" applyFill="1" applyBorder="1" applyAlignment="1" applyProtection="1">
      <alignment vertical="center"/>
      <protection locked="0"/>
    </xf>
    <xf numFmtId="0" fontId="14" fillId="4" borderId="30" xfId="0" applyFont="1" applyFill="1" applyBorder="1" applyAlignment="1" applyProtection="1">
      <alignment vertical="center"/>
      <protection locked="0"/>
    </xf>
    <xf numFmtId="0" fontId="14" fillId="4" borderId="16" xfId="0" applyFont="1" applyFill="1" applyBorder="1" applyAlignment="1" applyProtection="1">
      <alignment vertical="center"/>
      <protection locked="0"/>
    </xf>
    <xf numFmtId="0" fontId="18" fillId="4" borderId="54" xfId="0" applyFont="1" applyFill="1" applyBorder="1" applyAlignment="1" applyProtection="1">
      <alignment vertical="center" wrapText="1"/>
      <protection locked="0"/>
    </xf>
    <xf numFmtId="0" fontId="14" fillId="4" borderId="67" xfId="0" applyFont="1" applyFill="1" applyBorder="1" applyAlignment="1" applyProtection="1">
      <alignment vertical="center" wrapText="1"/>
      <protection locked="0"/>
    </xf>
    <xf numFmtId="0" fontId="14" fillId="4" borderId="55" xfId="0" applyFont="1" applyFill="1" applyBorder="1" applyAlignment="1" applyProtection="1">
      <alignment vertical="center" wrapText="1"/>
      <protection locked="0"/>
    </xf>
    <xf numFmtId="0" fontId="16" fillId="0" borderId="3" xfId="0" applyFont="1" applyFill="1" applyBorder="1" applyAlignment="1" applyProtection="1">
      <alignment horizontal="right" vertical="center" wrapText="1"/>
    </xf>
    <xf numFmtId="0" fontId="14" fillId="0" borderId="0" xfId="0" applyFont="1" applyBorder="1" applyAlignment="1" applyProtection="1">
      <alignment horizontal="right" vertical="center" wrapText="1"/>
    </xf>
    <xf numFmtId="0" fontId="14" fillId="0" borderId="11" xfId="0" applyFont="1" applyBorder="1" applyAlignment="1" applyProtection="1">
      <alignment horizontal="right" vertical="center" wrapText="1"/>
    </xf>
    <xf numFmtId="0" fontId="59" fillId="2" borderId="140" xfId="0" applyFont="1" applyFill="1" applyBorder="1" applyAlignment="1" applyProtection="1">
      <alignment horizontal="center" vertical="center" wrapText="1"/>
    </xf>
    <xf numFmtId="0" fontId="65" fillId="0" borderId="141" xfId="0" applyFont="1" applyBorder="1" applyAlignment="1">
      <alignment horizontal="center" vertical="center" wrapText="1"/>
    </xf>
    <xf numFmtId="0" fontId="65" fillId="0" borderId="162" xfId="0" applyFont="1" applyBorder="1" applyAlignment="1">
      <alignment horizontal="center" vertical="center" wrapText="1"/>
    </xf>
    <xf numFmtId="0" fontId="29" fillId="3"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48" xfId="0" applyFont="1" applyBorder="1" applyAlignment="1">
      <alignment vertical="center"/>
    </xf>
    <xf numFmtId="0" fontId="14" fillId="4" borderId="66" xfId="0" applyFont="1" applyFill="1" applyBorder="1" applyAlignment="1" applyProtection="1">
      <alignment vertical="center"/>
      <protection locked="0"/>
    </xf>
    <xf numFmtId="0" fontId="29"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2" xfId="0" applyFont="1" applyFill="1" applyBorder="1" applyAlignment="1">
      <alignment vertical="center"/>
    </xf>
    <xf numFmtId="0" fontId="30" fillId="2" borderId="90" xfId="0" applyFont="1" applyFill="1" applyBorder="1" applyAlignment="1" applyProtection="1">
      <alignment horizontal="center" vertical="center" wrapText="1"/>
    </xf>
    <xf numFmtId="0" fontId="30" fillId="2" borderId="91" xfId="0" applyFont="1" applyFill="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39" fillId="0" borderId="108" xfId="0" applyFont="1" applyBorder="1" applyAlignment="1" applyProtection="1">
      <alignment horizontal="right" vertical="center"/>
    </xf>
    <xf numFmtId="0" fontId="39" fillId="0" borderId="109" xfId="0" applyFont="1" applyBorder="1" applyAlignment="1" applyProtection="1">
      <alignment horizontal="right" vertical="center"/>
    </xf>
    <xf numFmtId="0" fontId="39" fillId="0" borderId="110" xfId="0" applyFont="1" applyBorder="1" applyAlignment="1" applyProtection="1">
      <alignment horizontal="right" vertical="center"/>
    </xf>
    <xf numFmtId="0" fontId="16" fillId="0" borderId="3" xfId="0" applyFont="1" applyFill="1" applyBorder="1" applyAlignment="1" applyProtection="1">
      <alignment horizontal="right" vertical="center"/>
    </xf>
    <xf numFmtId="0" fontId="14" fillId="0" borderId="0" xfId="0" applyFont="1" applyBorder="1" applyAlignment="1" applyProtection="1">
      <alignment horizontal="right" vertical="center"/>
    </xf>
    <xf numFmtId="0" fontId="14" fillId="0" borderId="11" xfId="0" applyFont="1" applyBorder="1" applyAlignment="1" applyProtection="1">
      <alignment horizontal="right" vertical="center"/>
    </xf>
    <xf numFmtId="0" fontId="8" fillId="0" borderId="52" xfId="0" applyFont="1" applyFill="1" applyBorder="1" applyAlignment="1" applyProtection="1">
      <alignment horizontal="left" vertical="center" wrapText="1"/>
    </xf>
    <xf numFmtId="0" fontId="8" fillId="0" borderId="67" xfId="0" applyFont="1" applyBorder="1" applyAlignment="1" applyProtection="1">
      <alignment horizontal="left" vertical="center" wrapText="1"/>
    </xf>
    <xf numFmtId="0" fontId="8" fillId="0" borderId="55" xfId="0" applyFont="1" applyBorder="1" applyAlignment="1" applyProtection="1">
      <alignment horizontal="left" vertical="center" wrapText="1"/>
    </xf>
    <xf numFmtId="173" fontId="30" fillId="2" borderId="129" xfId="0" applyNumberFormat="1" applyFont="1" applyFill="1" applyBorder="1" applyAlignment="1" applyProtection="1">
      <alignment horizontal="center" vertical="center" wrapText="1"/>
    </xf>
    <xf numFmtId="173" fontId="14" fillId="0" borderId="130" xfId="0" applyNumberFormat="1" applyFont="1" applyBorder="1" applyAlignment="1" applyProtection="1">
      <alignment horizontal="center" vertical="center" wrapText="1"/>
    </xf>
    <xf numFmtId="0" fontId="14" fillId="0" borderId="131" xfId="0" applyFont="1" applyBorder="1" applyAlignment="1" applyProtection="1">
      <alignment horizontal="center" vertical="center" wrapText="1"/>
    </xf>
    <xf numFmtId="0" fontId="8" fillId="0" borderId="137" xfId="0" applyFont="1" applyFill="1" applyBorder="1" applyAlignment="1" applyProtection="1">
      <alignment horizontal="left" vertical="center" wrapText="1"/>
    </xf>
    <xf numFmtId="0" fontId="8" fillId="0" borderId="138" xfId="0" applyFont="1" applyBorder="1" applyAlignment="1" applyProtection="1">
      <alignment horizontal="left" vertical="center" wrapText="1"/>
    </xf>
    <xf numFmtId="0" fontId="8" fillId="0" borderId="93" xfId="0" applyFont="1" applyBorder="1" applyAlignment="1" applyProtection="1">
      <alignment horizontal="left" vertical="center" wrapText="1"/>
    </xf>
    <xf numFmtId="0" fontId="8" fillId="0" borderId="67" xfId="0" applyFont="1" applyBorder="1" applyAlignment="1" applyProtection="1">
      <alignment horizontal="left" vertical="center"/>
    </xf>
    <xf numFmtId="0" fontId="8" fillId="0" borderId="55" xfId="0" applyFont="1" applyBorder="1" applyAlignment="1" applyProtection="1">
      <alignment horizontal="left" vertical="center"/>
    </xf>
    <xf numFmtId="0" fontId="10" fillId="0" borderId="54" xfId="0" applyFont="1" applyFill="1" applyBorder="1" applyAlignment="1">
      <alignment vertical="top" wrapText="1"/>
    </xf>
    <xf numFmtId="0" fontId="0" fillId="0" borderId="67" xfId="0" applyBorder="1" applyAlignment="1">
      <alignment vertical="top" wrapText="1"/>
    </xf>
    <xf numFmtId="0" fontId="8" fillId="0" borderId="132" xfId="0" applyFont="1" applyFill="1" applyBorder="1" applyAlignment="1" applyProtection="1">
      <alignment horizontal="left" vertical="center" wrapText="1"/>
    </xf>
    <xf numFmtId="0" fontId="5" fillId="0" borderId="133" xfId="0" applyFont="1" applyBorder="1" applyAlignment="1" applyProtection="1">
      <alignment horizontal="left" vertical="center"/>
    </xf>
    <xf numFmtId="0" fontId="5" fillId="0" borderId="134" xfId="0" applyFont="1" applyBorder="1" applyAlignment="1" applyProtection="1">
      <alignment horizontal="left" vertical="center"/>
    </xf>
    <xf numFmtId="173" fontId="18" fillId="0" borderId="38" xfId="0" applyNumberFormat="1" applyFont="1" applyFill="1" applyBorder="1" applyAlignment="1" applyProtection="1">
      <alignment horizontal="left" vertical="center" wrapText="1"/>
    </xf>
    <xf numFmtId="173" fontId="15" fillId="0" borderId="35" xfId="0" applyNumberFormat="1" applyFont="1" applyBorder="1" applyAlignment="1" applyProtection="1">
      <alignment horizontal="left" vertical="center" wrapText="1"/>
    </xf>
    <xf numFmtId="173" fontId="15" fillId="0" borderId="135" xfId="0" applyNumberFormat="1" applyFont="1" applyBorder="1" applyAlignment="1" applyProtection="1">
      <alignment horizontal="left" vertical="center" wrapText="1"/>
    </xf>
    <xf numFmtId="173" fontId="18" fillId="9" borderId="45" xfId="0" applyNumberFormat="1" applyFont="1" applyFill="1" applyBorder="1" applyAlignment="1" applyProtection="1">
      <alignment horizontal="left" vertical="center" wrapText="1"/>
    </xf>
    <xf numFmtId="173" fontId="14" fillId="9" borderId="43" xfId="0" applyNumberFormat="1" applyFont="1" applyFill="1" applyBorder="1" applyAlignment="1" applyProtection="1">
      <alignment horizontal="left" vertical="center"/>
    </xf>
    <xf numFmtId="173" fontId="14" fillId="9" borderId="136" xfId="0" applyNumberFormat="1" applyFont="1" applyFill="1" applyBorder="1" applyAlignment="1" applyProtection="1">
      <alignment horizontal="left" vertical="center"/>
    </xf>
    <xf numFmtId="0" fontId="47" fillId="0" borderId="97" xfId="0" applyFont="1" applyFill="1" applyBorder="1" applyAlignment="1" applyProtection="1">
      <alignment horizontal="left" vertical="center" wrapText="1"/>
    </xf>
    <xf numFmtId="0" fontId="66" fillId="0" borderId="6" xfId="0" applyFont="1" applyBorder="1" applyAlignment="1" applyProtection="1">
      <alignment horizontal="left" vertical="center"/>
    </xf>
    <xf numFmtId="0" fontId="66" fillId="0" borderId="6" xfId="0" applyFont="1" applyBorder="1" applyAlignment="1" applyProtection="1">
      <alignment vertical="center"/>
    </xf>
    <xf numFmtId="0" fontId="5" fillId="0" borderId="137" xfId="0" applyFont="1" applyFill="1" applyBorder="1" applyAlignment="1" applyProtection="1">
      <alignment horizontal="left" vertical="center" wrapText="1"/>
    </xf>
    <xf numFmtId="0" fontId="5" fillId="0" borderId="138" xfId="0" applyFont="1" applyBorder="1" applyAlignment="1" applyProtection="1">
      <alignment horizontal="left" vertical="center" wrapText="1"/>
    </xf>
    <xf numFmtId="0" fontId="14" fillId="0" borderId="138" xfId="0" applyFont="1" applyBorder="1" applyAlignment="1" applyProtection="1">
      <alignment horizontal="left" vertical="center" wrapText="1"/>
    </xf>
    <xf numFmtId="0" fontId="14" fillId="0" borderId="93" xfId="0" applyFont="1" applyBorder="1" applyAlignment="1" applyProtection="1">
      <alignment horizontal="left" vertical="center" wrapText="1"/>
    </xf>
    <xf numFmtId="0" fontId="5" fillId="0" borderId="139" xfId="0" applyFont="1" applyFill="1" applyBorder="1" applyAlignment="1" applyProtection="1">
      <alignment horizontal="left" vertical="center" wrapText="1"/>
    </xf>
    <xf numFmtId="0" fontId="5" fillId="0" borderId="22"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173" fontId="18" fillId="0" borderId="140" xfId="0" applyNumberFormat="1" applyFont="1" applyFill="1" applyBorder="1" applyAlignment="1" applyProtection="1">
      <alignment horizontal="left" vertical="center" wrapText="1"/>
    </xf>
    <xf numFmtId="173" fontId="15" fillId="0" borderId="141" xfId="0" applyNumberFormat="1" applyFont="1" applyBorder="1" applyAlignment="1" applyProtection="1">
      <alignment vertical="center" wrapText="1"/>
    </xf>
    <xf numFmtId="0" fontId="14" fillId="0" borderId="141" xfId="0" applyFont="1" applyBorder="1" applyAlignment="1" applyProtection="1">
      <alignment vertical="center"/>
    </xf>
    <xf numFmtId="0" fontId="14" fillId="0" borderId="103" xfId="0" applyFont="1" applyBorder="1" applyAlignment="1" applyProtection="1">
      <alignment vertical="center"/>
    </xf>
    <xf numFmtId="173" fontId="14" fillId="9" borderId="43" xfId="0" applyNumberFormat="1" applyFont="1" applyFill="1" applyBorder="1" applyAlignment="1" applyProtection="1">
      <alignment horizontal="left" vertical="center" wrapText="1"/>
    </xf>
    <xf numFmtId="0" fontId="14" fillId="0" borderId="43" xfId="0" applyFont="1" applyBorder="1" applyAlignment="1" applyProtection="1">
      <alignment vertical="center"/>
    </xf>
    <xf numFmtId="0" fontId="14" fillId="0" borderId="136" xfId="0" applyFont="1" applyBorder="1" applyAlignment="1" applyProtection="1">
      <alignment vertical="center"/>
    </xf>
    <xf numFmtId="49" fontId="39" fillId="0" borderId="0" xfId="0" quotePrefix="1" applyNumberFormat="1" applyFont="1" applyFill="1" applyBorder="1" applyAlignment="1" applyProtection="1">
      <alignment horizontal="left" vertical="center" wrapText="1"/>
    </xf>
    <xf numFmtId="49" fontId="52" fillId="0" borderId="0" xfId="0" applyNumberFormat="1" applyFont="1" applyBorder="1" applyAlignment="1" applyProtection="1">
      <alignment horizontal="left" vertical="center" wrapText="1"/>
    </xf>
    <xf numFmtId="0" fontId="36" fillId="0" borderId="3" xfId="0" applyFont="1" applyBorder="1" applyAlignment="1" applyProtection="1">
      <alignment horizontal="center" vertical="center"/>
    </xf>
    <xf numFmtId="0" fontId="36" fillId="0" borderId="0" xfId="0" applyFont="1" applyAlignment="1">
      <alignment horizontal="center" vertical="center"/>
    </xf>
    <xf numFmtId="0" fontId="29" fillId="0" borderId="2" xfId="0" applyFont="1" applyBorder="1" applyAlignment="1" applyProtection="1">
      <alignment horizontal="center" vertical="center" wrapText="1"/>
    </xf>
    <xf numFmtId="0" fontId="71" fillId="0" borderId="2" xfId="0" applyFont="1" applyBorder="1" applyAlignment="1">
      <alignment horizontal="center" vertical="center" wrapText="1"/>
    </xf>
    <xf numFmtId="0" fontId="71" fillId="0" borderId="48" xfId="0" applyFont="1" applyBorder="1" applyAlignment="1">
      <alignment horizontal="center" vertical="center" wrapText="1"/>
    </xf>
    <xf numFmtId="0" fontId="80" fillId="0" borderId="2" xfId="0" applyFont="1" applyBorder="1" applyAlignment="1">
      <alignment horizontal="center" vertical="center"/>
    </xf>
    <xf numFmtId="0" fontId="81" fillId="0" borderId="2" xfId="0" applyFont="1" applyBorder="1" applyAlignment="1">
      <alignment vertical="center"/>
    </xf>
    <xf numFmtId="177" fontId="29" fillId="0" borderId="0" xfId="13" applyNumberFormat="1" applyFont="1" applyBorder="1" applyAlignment="1" applyProtection="1">
      <alignment horizontal="center" vertical="center"/>
    </xf>
    <xf numFmtId="0" fontId="71" fillId="0" borderId="0" xfId="0" applyFont="1" applyAlignment="1">
      <alignment vertical="center"/>
    </xf>
    <xf numFmtId="0" fontId="71" fillId="0" borderId="12" xfId="0" applyFont="1" applyBorder="1" applyAlignment="1">
      <alignment vertical="center"/>
    </xf>
    <xf numFmtId="49" fontId="56" fillId="0" borderId="9" xfId="13" applyNumberFormat="1" applyFont="1" applyFill="1" applyBorder="1" applyAlignment="1" applyProtection="1">
      <alignment horizontal="left" vertical="center" wrapText="1"/>
    </xf>
    <xf numFmtId="0" fontId="14" fillId="0" borderId="9" xfId="0" applyFont="1" applyBorder="1" applyAlignment="1">
      <alignment horizontal="left" vertical="center" wrapText="1"/>
    </xf>
    <xf numFmtId="49" fontId="61" fillId="0" borderId="9" xfId="0" applyNumberFormat="1" applyFont="1" applyBorder="1" applyAlignment="1" applyProtection="1">
      <alignment horizontal="left" vertical="center" wrapText="1"/>
    </xf>
    <xf numFmtId="0" fontId="14" fillId="0" borderId="9" xfId="0" applyFont="1" applyBorder="1" applyAlignment="1">
      <alignment vertical="center"/>
    </xf>
    <xf numFmtId="0" fontId="57" fillId="0" borderId="0" xfId="0" applyFont="1" applyBorder="1" applyAlignment="1" applyProtection="1">
      <alignment horizontal="left" vertical="center"/>
    </xf>
    <xf numFmtId="0" fontId="14" fillId="0" borderId="0" xfId="0" applyFont="1" applyAlignment="1">
      <alignment horizontal="left" vertical="center"/>
    </xf>
    <xf numFmtId="1" fontId="39" fillId="0" borderId="0" xfId="0" applyNumberFormat="1" applyFont="1" applyBorder="1" applyAlignment="1" applyProtection="1">
      <alignment horizontal="left" vertical="center"/>
    </xf>
    <xf numFmtId="0" fontId="52" fillId="0" borderId="0" xfId="0" applyFont="1" applyBorder="1" applyAlignment="1">
      <alignment horizontal="left" vertical="center"/>
    </xf>
    <xf numFmtId="0" fontId="52" fillId="0" borderId="0" xfId="0" applyFont="1" applyBorder="1" applyAlignment="1">
      <alignment vertical="center"/>
    </xf>
    <xf numFmtId="49" fontId="39" fillId="0" borderId="0" xfId="0" applyNumberFormat="1" applyFont="1" applyFill="1" applyBorder="1" applyAlignment="1" applyProtection="1">
      <alignment horizontal="left" vertical="center" wrapText="1"/>
    </xf>
    <xf numFmtId="0" fontId="18" fillId="0" borderId="148" xfId="0" applyFont="1" applyFill="1" applyBorder="1" applyAlignment="1" applyProtection="1">
      <alignment horizontal="right" vertical="center"/>
    </xf>
    <xf numFmtId="0" fontId="16" fillId="0" borderId="9" xfId="0" applyFont="1" applyBorder="1" applyAlignment="1" applyProtection="1">
      <alignment vertical="center"/>
    </xf>
    <xf numFmtId="49" fontId="39" fillId="0" borderId="0" xfId="0" applyNumberFormat="1" applyFont="1" applyBorder="1" applyAlignment="1" applyProtection="1">
      <alignment vertical="center"/>
    </xf>
    <xf numFmtId="0" fontId="39" fillId="0" borderId="0" xfId="0" applyFont="1" applyBorder="1" applyAlignment="1">
      <alignment horizontal="left" vertical="center"/>
    </xf>
    <xf numFmtId="177" fontId="53" fillId="0" borderId="0" xfId="13" applyNumberFormat="1" applyFont="1" applyFill="1" applyBorder="1" applyAlignment="1" applyProtection="1">
      <alignment vertical="center"/>
    </xf>
    <xf numFmtId="0" fontId="14" fillId="0" borderId="12" xfId="0" applyFont="1" applyBorder="1" applyAlignment="1">
      <alignment vertical="center"/>
    </xf>
    <xf numFmtId="15" fontId="39" fillId="0" borderId="0" xfId="0" applyNumberFormat="1" applyFont="1" applyBorder="1" applyAlignment="1" applyProtection="1">
      <alignment horizontal="left" vertical="center"/>
    </xf>
    <xf numFmtId="0" fontId="14" fillId="0" borderId="0" xfId="0" applyFont="1" applyBorder="1" applyAlignment="1">
      <alignment vertical="center"/>
    </xf>
    <xf numFmtId="0" fontId="18" fillId="0" borderId="0" xfId="0" applyFont="1" applyBorder="1" applyAlignment="1">
      <alignment vertical="center"/>
    </xf>
    <xf numFmtId="175" fontId="53" fillId="0" borderId="0" xfId="0" applyNumberFormat="1" applyFont="1" applyBorder="1" applyAlignment="1" applyProtection="1">
      <alignment horizontal="left" vertical="center"/>
    </xf>
    <xf numFmtId="0" fontId="39" fillId="0" borderId="0" xfId="0" applyFont="1" applyFill="1" applyBorder="1" applyAlignment="1" applyProtection="1">
      <alignment horizontal="left" vertical="center"/>
    </xf>
    <xf numFmtId="0" fontId="16" fillId="4" borderId="9" xfId="0" applyFont="1" applyFill="1" applyBorder="1" applyAlignment="1" applyProtection="1">
      <alignment horizontal="left" vertical="center" wrapText="1"/>
      <protection locked="0"/>
    </xf>
    <xf numFmtId="178" fontId="39" fillId="0" borderId="0" xfId="0" applyNumberFormat="1" applyFont="1" applyFill="1" applyBorder="1" applyAlignment="1">
      <alignment horizontal="left" vertical="center" wrapText="1"/>
    </xf>
    <xf numFmtId="0" fontId="0" fillId="0" borderId="0" xfId="0" applyAlignment="1">
      <alignment vertical="center" wrapText="1"/>
    </xf>
    <xf numFmtId="0" fontId="6" fillId="0" borderId="2" xfId="0" applyFont="1" applyFill="1" applyBorder="1" applyAlignment="1" applyProtection="1">
      <alignment horizontal="right" vertical="center"/>
    </xf>
    <xf numFmtId="0" fontId="0" fillId="0" borderId="2" xfId="0" applyBorder="1" applyAlignment="1">
      <alignment horizontal="right"/>
    </xf>
    <xf numFmtId="0" fontId="5" fillId="0"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0" xfId="0" applyFont="1" applyBorder="1" applyAlignment="1" applyProtection="1">
      <alignment horizontal="left" vertical="center"/>
    </xf>
    <xf numFmtId="9" fontId="5" fillId="0" borderId="3" xfId="0" applyNumberFormat="1" applyFont="1" applyFill="1" applyBorder="1" applyAlignment="1" applyProtection="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9" fontId="6" fillId="0" borderId="3"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3" xfId="0" applyFont="1" applyBorder="1" applyAlignment="1" applyProtection="1">
      <alignment vertical="center"/>
    </xf>
    <xf numFmtId="0" fontId="14" fillId="0" borderId="0" xfId="0" applyFont="1" applyBorder="1" applyAlignment="1" applyProtection="1">
      <alignment vertical="center"/>
    </xf>
    <xf numFmtId="169" fontId="32" fillId="0" borderId="9" xfId="0" applyNumberFormat="1" applyFont="1" applyFill="1" applyBorder="1" applyAlignment="1" applyProtection="1">
      <alignment horizontal="right" vertical="center"/>
    </xf>
    <xf numFmtId="0" fontId="32" fillId="0" borderId="9" xfId="0" applyFont="1" applyBorder="1" applyAlignment="1" applyProtection="1">
      <alignment horizontal="right" vertical="center"/>
    </xf>
    <xf numFmtId="0" fontId="43" fillId="0" borderId="9" xfId="0" applyFont="1" applyBorder="1" applyAlignment="1" applyProtection="1">
      <alignment vertical="center"/>
    </xf>
    <xf numFmtId="0" fontId="39" fillId="0" borderId="9" xfId="0" applyFont="1" applyBorder="1" applyAlignment="1" applyProtection="1">
      <alignment horizontal="left" vertical="center"/>
    </xf>
    <xf numFmtId="0" fontId="52" fillId="0" borderId="9" xfId="0" applyFont="1" applyBorder="1" applyAlignment="1">
      <alignment vertical="center"/>
    </xf>
    <xf numFmtId="0" fontId="52" fillId="0" borderId="33" xfId="0" applyFont="1" applyBorder="1" applyAlignment="1">
      <alignment vertical="center"/>
    </xf>
    <xf numFmtId="0" fontId="18" fillId="0" borderId="3" xfId="0" applyFont="1" applyFill="1" applyBorder="1" applyAlignment="1" applyProtection="1">
      <alignment horizontal="right" vertical="center"/>
    </xf>
    <xf numFmtId="0" fontId="16" fillId="0" borderId="0" xfId="0" applyFont="1" applyBorder="1" applyAlignment="1" applyProtection="1">
      <alignment horizontal="right" vertical="center"/>
    </xf>
    <xf numFmtId="0" fontId="18" fillId="0" borderId="0" xfId="0" applyFont="1" applyFill="1" applyBorder="1" applyAlignment="1" applyProtection="1">
      <alignment horizontal="right" vertical="center"/>
    </xf>
    <xf numFmtId="0" fontId="16" fillId="0" borderId="0" xfId="0" applyFont="1" applyBorder="1" applyAlignment="1" applyProtection="1">
      <alignment vertical="center"/>
    </xf>
    <xf numFmtId="0" fontId="18" fillId="0" borderId="13" xfId="0" applyFont="1" applyFill="1" applyBorder="1" applyAlignment="1" applyProtection="1">
      <alignment horizontal="left" vertical="center" wrapText="1"/>
    </xf>
    <xf numFmtId="0" fontId="16" fillId="0" borderId="9" xfId="0" applyFont="1" applyBorder="1" applyAlignment="1" applyProtection="1">
      <alignment horizontal="left" vertical="center" wrapText="1"/>
    </xf>
    <xf numFmtId="0" fontId="82" fillId="0" borderId="2" xfId="0" applyFont="1" applyBorder="1" applyAlignment="1">
      <alignment horizontal="center" vertical="center"/>
    </xf>
    <xf numFmtId="0" fontId="38" fillId="0" borderId="0" xfId="0" applyFont="1" applyBorder="1" applyAlignment="1" applyProtection="1">
      <alignment horizontal="center" vertical="center" wrapText="1"/>
    </xf>
    <xf numFmtId="0" fontId="38" fillId="0" borderId="0" xfId="0" applyFont="1" applyBorder="1" applyAlignment="1">
      <alignment horizontal="center" vertical="center" wrapText="1"/>
    </xf>
    <xf numFmtId="0" fontId="67" fillId="0" borderId="0" xfId="0" applyFont="1" applyBorder="1" applyAlignment="1" applyProtection="1">
      <alignment horizontal="center" vertical="center"/>
    </xf>
    <xf numFmtId="0" fontId="70"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vertical="center"/>
    </xf>
    <xf numFmtId="0" fontId="39" fillId="0" borderId="0" xfId="0" quotePrefix="1" applyFont="1" applyFill="1" applyBorder="1" applyAlignment="1" applyProtection="1">
      <alignment horizontal="left" vertical="center" wrapText="1"/>
    </xf>
    <xf numFmtId="0" fontId="52" fillId="0" borderId="0" xfId="0" applyFont="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18" fillId="0" borderId="3" xfId="0" applyFont="1" applyBorder="1" applyAlignment="1" applyProtection="1">
      <alignment horizontal="left" vertical="center"/>
    </xf>
    <xf numFmtId="0" fontId="18" fillId="0" borderId="0" xfId="0" applyFont="1" applyBorder="1" applyAlignment="1">
      <alignment horizontal="left" vertical="center"/>
    </xf>
    <xf numFmtId="0" fontId="57" fillId="0" borderId="0" xfId="0" applyFont="1" applyBorder="1" applyAlignment="1">
      <alignment horizontal="left" vertical="center"/>
    </xf>
    <xf numFmtId="0" fontId="39" fillId="0" borderId="0" xfId="0" applyNumberFormat="1" applyFont="1" applyBorder="1" applyAlignment="1" applyProtection="1">
      <alignment horizontal="left" vertical="center"/>
    </xf>
    <xf numFmtId="0" fontId="39" fillId="0" borderId="0" xfId="0" applyFont="1" applyBorder="1" applyAlignment="1" applyProtection="1">
      <alignment horizontal="left" vertical="center"/>
    </xf>
    <xf numFmtId="178" fontId="39" fillId="0" borderId="0" xfId="0" applyNumberFormat="1" applyFont="1" applyFill="1" applyBorder="1" applyAlignment="1" applyProtection="1">
      <alignment horizontal="left" vertical="center"/>
    </xf>
    <xf numFmtId="178" fontId="52" fillId="0" borderId="0" xfId="0" applyNumberFormat="1" applyFont="1" applyFill="1" applyBorder="1" applyAlignment="1">
      <alignment vertical="center"/>
    </xf>
    <xf numFmtId="178" fontId="39" fillId="0" borderId="0" xfId="0" applyNumberFormat="1" applyFont="1" applyFill="1" applyBorder="1" applyAlignment="1">
      <alignment horizontal="left" vertical="center"/>
    </xf>
    <xf numFmtId="0" fontId="67" fillId="0" borderId="2" xfId="0"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8" fillId="0" borderId="2" xfId="0" applyFont="1" applyBorder="1" applyAlignment="1">
      <alignment vertical="center" wrapText="1"/>
    </xf>
    <xf numFmtId="0" fontId="69" fillId="0" borderId="2" xfId="0" applyFont="1" applyBorder="1" applyAlignment="1">
      <alignment vertical="center" wrapText="1"/>
    </xf>
    <xf numFmtId="0" fontId="69" fillId="0" borderId="48" xfId="0" applyFont="1" applyBorder="1" applyAlignment="1">
      <alignment vertical="center" wrapText="1"/>
    </xf>
    <xf numFmtId="0" fontId="37" fillId="0" borderId="9" xfId="0" applyFont="1" applyFill="1" applyBorder="1" applyAlignment="1" applyProtection="1">
      <alignment horizontal="right" vertical="center"/>
    </xf>
    <xf numFmtId="0" fontId="0" fillId="0" borderId="9" xfId="0" applyBorder="1" applyAlignment="1">
      <alignment horizontal="right"/>
    </xf>
    <xf numFmtId="0" fontId="14" fillId="0" borderId="0" xfId="0" applyFont="1" applyBorder="1" applyAlignment="1">
      <alignment vertical="center" wrapText="1"/>
    </xf>
    <xf numFmtId="0" fontId="18" fillId="0" borderId="142" xfId="0" applyFont="1" applyFill="1" applyBorder="1" applyAlignment="1" applyProtection="1">
      <alignment horizontal="right" vertical="center"/>
    </xf>
    <xf numFmtId="0" fontId="16" fillId="0" borderId="50" xfId="0" applyFont="1" applyBorder="1" applyAlignment="1" applyProtection="1">
      <alignment vertical="center"/>
    </xf>
    <xf numFmtId="0" fontId="16" fillId="0" borderId="143" xfId="0" applyFont="1" applyBorder="1" applyAlignment="1" applyProtection="1">
      <alignment vertical="center"/>
    </xf>
    <xf numFmtId="0" fontId="51" fillId="0" borderId="3" xfId="0" applyFont="1" applyBorder="1" applyAlignment="1">
      <alignment horizontal="right" vertical="center"/>
    </xf>
    <xf numFmtId="0" fontId="51" fillId="0" borderId="0" xfId="0" applyFont="1" applyBorder="1" applyAlignment="1">
      <alignment horizontal="right" vertical="center"/>
    </xf>
    <xf numFmtId="0" fontId="16" fillId="0" borderId="11" xfId="0" applyFont="1" applyBorder="1" applyAlignment="1">
      <alignment horizontal="right" vertical="center"/>
    </xf>
    <xf numFmtId="4" fontId="15" fillId="0" borderId="13" xfId="0" applyNumberFormat="1" applyFont="1" applyBorder="1" applyAlignment="1">
      <alignment horizontal="right" vertical="center"/>
    </xf>
    <xf numFmtId="4" fontId="15" fillId="0" borderId="9" xfId="0" applyNumberFormat="1" applyFont="1" applyBorder="1" applyAlignment="1">
      <alignment horizontal="right" vertical="center"/>
    </xf>
    <xf numFmtId="4" fontId="8" fillId="0" borderId="91" xfId="0" applyNumberFormat="1" applyFont="1" applyBorder="1" applyAlignment="1">
      <alignment horizontal="right" vertical="center"/>
    </xf>
    <xf numFmtId="4" fontId="14" fillId="0" borderId="91" xfId="0" applyNumberFormat="1" applyFont="1" applyBorder="1" applyAlignment="1">
      <alignment vertical="center"/>
    </xf>
    <xf numFmtId="174" fontId="8" fillId="0" borderId="185" xfId="0" applyNumberFormat="1" applyFont="1" applyBorder="1" applyAlignment="1">
      <alignment horizontal="center"/>
    </xf>
    <xf numFmtId="0" fontId="8" fillId="0" borderId="91" xfId="0" applyFont="1" applyBorder="1" applyAlignment="1">
      <alignment horizontal="center"/>
    </xf>
    <xf numFmtId="0" fontId="8" fillId="0" borderId="104" xfId="0" applyFont="1" applyBorder="1" applyAlignment="1">
      <alignment horizontal="center"/>
    </xf>
    <xf numFmtId="0" fontId="1" fillId="0" borderId="91" xfId="0" applyFont="1" applyBorder="1" applyAlignment="1">
      <alignment horizontal="center"/>
    </xf>
    <xf numFmtId="0" fontId="1" fillId="0" borderId="104" xfId="0" applyFont="1" applyBorder="1" applyAlignment="1">
      <alignment horizontal="center"/>
    </xf>
    <xf numFmtId="0" fontId="1" fillId="0" borderId="0" xfId="0" applyFont="1" applyAlignment="1">
      <alignment horizontal="justify" vertical="center" wrapText="1"/>
    </xf>
    <xf numFmtId="0" fontId="94" fillId="0" borderId="0" xfId="0" applyFont="1" applyAlignment="1">
      <alignment wrapText="1"/>
    </xf>
    <xf numFmtId="0" fontId="1" fillId="0" borderId="151" xfId="0" applyFont="1" applyBorder="1" applyAlignment="1">
      <alignment horizontal="center"/>
    </xf>
    <xf numFmtId="0" fontId="1" fillId="0" borderId="149" xfId="0" applyFont="1" applyBorder="1" applyAlignment="1">
      <alignment horizontal="center"/>
    </xf>
    <xf numFmtId="0" fontId="1" fillId="0" borderId="66" xfId="0" applyFont="1" applyBorder="1" applyAlignment="1">
      <alignment horizontal="center"/>
    </xf>
    <xf numFmtId="0" fontId="0" fillId="0" borderId="16" xfId="0" applyBorder="1" applyAlignment="1"/>
    <xf numFmtId="0" fontId="1" fillId="0" borderId="16" xfId="0" applyFont="1" applyBorder="1" applyAlignment="1">
      <alignment horizontal="center"/>
    </xf>
    <xf numFmtId="0" fontId="1" fillId="0" borderId="163" xfId="0" applyFont="1" applyBorder="1" applyAlignment="1">
      <alignment horizontal="center"/>
    </xf>
    <xf numFmtId="0" fontId="1" fillId="0" borderId="28" xfId="0" quotePrefix="1" applyFont="1" applyBorder="1" applyAlignment="1">
      <alignment horizontal="center"/>
    </xf>
    <xf numFmtId="0" fontId="8" fillId="0" borderId="171" xfId="0" applyFont="1" applyBorder="1" applyAlignment="1">
      <alignment horizontal="center"/>
    </xf>
    <xf numFmtId="0" fontId="8" fillId="0" borderId="55" xfId="0" applyFont="1" applyBorder="1" applyAlignment="1">
      <alignment horizontal="center"/>
    </xf>
    <xf numFmtId="0" fontId="8" fillId="0" borderId="54" xfId="0" applyFont="1" applyBorder="1" applyAlignment="1">
      <alignment horizontal="center"/>
    </xf>
    <xf numFmtId="0" fontId="0" fillId="0" borderId="55" xfId="0" applyBorder="1" applyAlignment="1"/>
    <xf numFmtId="0" fontId="8" fillId="0" borderId="13"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34" xfId="0" applyFont="1" applyBorder="1" applyAlignment="1">
      <alignment horizontal="right" vertical="center"/>
    </xf>
    <xf numFmtId="0" fontId="8" fillId="0" borderId="2" xfId="0" applyFont="1" applyBorder="1" applyAlignment="1">
      <alignment horizontal="right" vertical="center"/>
    </xf>
    <xf numFmtId="0" fontId="8" fillId="0" borderId="73" xfId="0" applyFont="1" applyBorder="1" applyAlignment="1">
      <alignment horizontal="right" vertical="center"/>
    </xf>
    <xf numFmtId="0" fontId="22" fillId="4" borderId="63" xfId="0" applyFont="1" applyFill="1" applyBorder="1" applyAlignment="1" applyProtection="1">
      <alignment vertical="center"/>
      <protection locked="0"/>
    </xf>
    <xf numFmtId="0" fontId="22" fillId="4" borderId="19" xfId="0" applyFont="1" applyFill="1" applyBorder="1" applyAlignment="1" applyProtection="1">
      <alignment vertical="center"/>
      <protection locked="0"/>
    </xf>
    <xf numFmtId="0" fontId="22" fillId="4" borderId="147" xfId="0" applyFont="1" applyFill="1" applyBorder="1" applyAlignment="1" applyProtection="1">
      <alignment vertical="center"/>
      <protection locked="0"/>
    </xf>
    <xf numFmtId="0" fontId="22" fillId="4" borderId="146" xfId="0" applyFont="1" applyFill="1" applyBorder="1" applyAlignment="1" applyProtection="1">
      <alignment vertical="center"/>
      <protection locked="0"/>
    </xf>
    <xf numFmtId="0" fontId="22" fillId="4" borderId="144" xfId="0" applyFont="1" applyFill="1" applyBorder="1" applyAlignment="1" applyProtection="1">
      <alignment vertical="center"/>
      <protection locked="0"/>
    </xf>
    <xf numFmtId="0" fontId="22" fillId="4" borderId="145" xfId="0" applyFont="1" applyFill="1" applyBorder="1" applyAlignment="1" applyProtection="1">
      <alignment vertical="center"/>
      <protection locked="0"/>
    </xf>
    <xf numFmtId="0" fontId="14" fillId="0" borderId="54" xfId="0" applyFont="1" applyBorder="1" applyAlignment="1">
      <alignment vertical="center"/>
    </xf>
    <xf numFmtId="0" fontId="14" fillId="0" borderId="55" xfId="0" applyFont="1" applyBorder="1" applyAlignment="1">
      <alignment vertical="center"/>
    </xf>
    <xf numFmtId="0" fontId="22" fillId="4" borderId="81" xfId="0" applyFont="1" applyFill="1" applyBorder="1" applyAlignment="1" applyProtection="1">
      <alignment vertical="center"/>
      <protection locked="0"/>
    </xf>
    <xf numFmtId="0" fontId="22" fillId="4" borderId="113" xfId="0" applyFont="1" applyFill="1" applyBorder="1" applyAlignment="1" applyProtection="1">
      <alignment vertical="center"/>
      <protection locked="0"/>
    </xf>
    <xf numFmtId="0" fontId="22" fillId="4" borderId="17" xfId="0" applyFont="1" applyFill="1" applyBorder="1" applyAlignment="1" applyProtection="1">
      <alignment vertical="center"/>
      <protection locked="0"/>
    </xf>
    <xf numFmtId="0" fontId="22" fillId="4" borderId="18" xfId="0" applyFont="1" applyFill="1" applyBorder="1" applyAlignment="1" applyProtection="1">
      <alignment vertical="center"/>
      <protection locked="0"/>
    </xf>
    <xf numFmtId="0" fontId="14" fillId="0" borderId="52" xfId="0" applyFont="1" applyBorder="1" applyAlignment="1">
      <alignment vertical="center"/>
    </xf>
    <xf numFmtId="0" fontId="14" fillId="0" borderId="67" xfId="0" applyFont="1" applyBorder="1" applyAlignment="1">
      <alignment vertical="center"/>
    </xf>
    <xf numFmtId="0" fontId="22" fillId="4" borderId="20" xfId="0" applyFont="1" applyFill="1" applyBorder="1" applyAlignment="1" applyProtection="1">
      <alignment vertical="center"/>
      <protection locked="0"/>
    </xf>
    <xf numFmtId="0" fontId="22" fillId="4" borderId="21" xfId="0" applyFont="1" applyFill="1" applyBorder="1" applyAlignment="1" applyProtection="1">
      <alignment vertical="center"/>
      <protection locked="0"/>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8" fillId="0" borderId="0" xfId="0" applyFont="1" applyBorder="1" applyAlignment="1">
      <alignment horizontal="right" vertical="center"/>
    </xf>
    <xf numFmtId="14" fontId="16" fillId="4" borderId="54" xfId="0" applyNumberFormat="1" applyFont="1" applyFill="1" applyBorder="1" applyAlignment="1" applyProtection="1">
      <alignment vertical="center"/>
      <protection locked="0"/>
    </xf>
    <xf numFmtId="14" fontId="16" fillId="4" borderId="67" xfId="0" applyNumberFormat="1" applyFont="1" applyFill="1" applyBorder="1" applyAlignment="1" applyProtection="1">
      <alignment vertical="center"/>
      <protection locked="0"/>
    </xf>
    <xf numFmtId="14" fontId="16" fillId="4" borderId="32" xfId="0" applyNumberFormat="1" applyFont="1" applyFill="1" applyBorder="1" applyAlignment="1" applyProtection="1">
      <alignment vertical="center"/>
      <protection locked="0"/>
    </xf>
    <xf numFmtId="0" fontId="15" fillId="0" borderId="13" xfId="0" applyFont="1" applyBorder="1" applyAlignment="1">
      <alignment horizontal="right" vertical="center"/>
    </xf>
    <xf numFmtId="0" fontId="15" fillId="0" borderId="9" xfId="0" applyFont="1" applyBorder="1" applyAlignment="1">
      <alignment horizontal="right" vertical="center"/>
    </xf>
    <xf numFmtId="0" fontId="14" fillId="0" borderId="54" xfId="0" applyFont="1" applyBorder="1" applyAlignment="1">
      <alignment vertical="center" wrapText="1"/>
    </xf>
    <xf numFmtId="0" fontId="14" fillId="0" borderId="67" xfId="0" applyFont="1" applyBorder="1" applyAlignment="1">
      <alignment vertical="center" wrapText="1"/>
    </xf>
    <xf numFmtId="0" fontId="14" fillId="0" borderId="55" xfId="0" applyFont="1" applyBorder="1" applyAlignment="1">
      <alignment vertical="center" wrapText="1"/>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1" xfId="0" applyBorder="1" applyAlignment="1">
      <alignment horizontal="left" vertical="top" wrapText="1"/>
    </xf>
    <xf numFmtId="0" fontId="0" fillId="0" borderId="149" xfId="0" applyBorder="1" applyAlignment="1">
      <alignment horizontal="left" vertical="top" wrapText="1"/>
    </xf>
    <xf numFmtId="49" fontId="1" fillId="0" borderId="112" xfId="0" applyNumberFormat="1" applyFont="1" applyBorder="1" applyAlignment="1"/>
    <xf numFmtId="0" fontId="0" fillId="0" borderId="112" xfId="0" applyBorder="1" applyAlignment="1"/>
    <xf numFmtId="0" fontId="0" fillId="0" borderId="150" xfId="0" applyBorder="1" applyAlignment="1"/>
    <xf numFmtId="49" fontId="1" fillId="0" borderId="0" xfId="0" applyNumberFormat="1" applyFont="1" applyAlignment="1"/>
    <xf numFmtId="0" fontId="0" fillId="0" borderId="0" xfId="0" applyAlignment="1"/>
    <xf numFmtId="0" fontId="8" fillId="0" borderId="3" xfId="0" applyFont="1" applyBorder="1" applyAlignment="1">
      <alignment horizontal="center" textRotation="180"/>
    </xf>
    <xf numFmtId="0" fontId="88" fillId="0" borderId="3" xfId="0" applyFont="1" applyBorder="1" applyAlignment="1">
      <alignment horizontal="center" textRotation="180"/>
    </xf>
    <xf numFmtId="0" fontId="88" fillId="0" borderId="29" xfId="0" applyFont="1" applyBorder="1" applyAlignment="1">
      <alignment horizontal="center" textRotation="180"/>
    </xf>
    <xf numFmtId="0" fontId="8" fillId="0" borderId="5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6" xfId="0" applyFont="1" applyBorder="1" applyAlignment="1"/>
    <xf numFmtId="0" fontId="14" fillId="0" borderId="30" xfId="0" applyFont="1" applyBorder="1" applyAlignment="1"/>
    <xf numFmtId="0" fontId="8" fillId="0" borderId="54" xfId="0" applyFont="1" applyBorder="1" applyAlignment="1">
      <alignment horizontal="center" vertical="center"/>
    </xf>
    <xf numFmtId="0" fontId="8" fillId="0" borderId="67" xfId="0" applyFont="1" applyBorder="1" applyAlignment="1">
      <alignment horizontal="center" vertical="center"/>
    </xf>
    <xf numFmtId="0" fontId="8" fillId="0" borderId="55" xfId="0" applyFont="1" applyBorder="1" applyAlignment="1">
      <alignment horizontal="center" vertical="center"/>
    </xf>
    <xf numFmtId="0" fontId="1" fillId="0" borderId="0" xfId="0" applyFont="1" applyFill="1" applyBorder="1" applyAlignment="1">
      <alignment horizontal="left"/>
    </xf>
    <xf numFmtId="0" fontId="1" fillId="0" borderId="11"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1" fillId="0" borderId="0" xfId="0" applyFont="1" applyBorder="1" applyAlignment="1"/>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Scales"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257175</xdr:rowOff>
    </xdr:from>
    <xdr:to>
      <xdr:col>6</xdr:col>
      <xdr:colOff>0</xdr:colOff>
      <xdr:row>42</xdr:row>
      <xdr:rowOff>161925</xdr:rowOff>
    </xdr:to>
    <xdr:sp macro="" textlink="">
      <xdr:nvSpPr>
        <xdr:cNvPr id="3155" name="AutoShape 17"/>
        <xdr:cNvSpPr>
          <a:spLocks noChangeArrowheads="1"/>
        </xdr:cNvSpPr>
      </xdr:nvSpPr>
      <xdr:spPr bwMode="auto">
        <a:xfrm>
          <a:off x="7153275" y="10001250"/>
          <a:ext cx="0" cy="271462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38</xdr:row>
      <xdr:rowOff>304800</xdr:rowOff>
    </xdr:from>
    <xdr:to>
      <xdr:col>7</xdr:col>
      <xdr:colOff>0</xdr:colOff>
      <xdr:row>43</xdr:row>
      <xdr:rowOff>323850</xdr:rowOff>
    </xdr:to>
    <xdr:sp macro="" textlink="">
      <xdr:nvSpPr>
        <xdr:cNvPr id="3156" name="AutoShape 18"/>
        <xdr:cNvSpPr>
          <a:spLocks noChangeArrowheads="1"/>
        </xdr:cNvSpPr>
      </xdr:nvSpPr>
      <xdr:spPr bwMode="auto">
        <a:xfrm>
          <a:off x="8477250" y="10820400"/>
          <a:ext cx="0" cy="243840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390525</xdr:colOff>
      <xdr:row>1</xdr:row>
      <xdr:rowOff>41275</xdr:rowOff>
    </xdr:from>
    <xdr:to>
      <xdr:col>3</xdr:col>
      <xdr:colOff>381000</xdr:colOff>
      <xdr:row>3</xdr:row>
      <xdr:rowOff>78472</xdr:rowOff>
    </xdr:to>
    <xdr:pic>
      <xdr:nvPicPr>
        <xdr:cNvPr id="3157" name="Picture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28675"/>
          <a:ext cx="2301875" cy="95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142875</xdr:rowOff>
    </xdr:from>
    <xdr:to>
      <xdr:col>2</xdr:col>
      <xdr:colOff>428625</xdr:colOff>
      <xdr:row>1</xdr:row>
      <xdr:rowOff>352425</xdr:rowOff>
    </xdr:to>
    <xdr:pic>
      <xdr:nvPicPr>
        <xdr:cNvPr id="143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14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0</xdr:row>
      <xdr:rowOff>142875</xdr:rowOff>
    </xdr:from>
    <xdr:to>
      <xdr:col>1</xdr:col>
      <xdr:colOff>1571625</xdr:colOff>
      <xdr:row>1</xdr:row>
      <xdr:rowOff>276225</xdr:rowOff>
    </xdr:to>
    <xdr:pic>
      <xdr:nvPicPr>
        <xdr:cNvPr id="133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9"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30" name="Line 4"/>
        <xdr:cNvSpPr>
          <a:spLocks noChangeShapeType="1"/>
        </xdr:cNvSpPr>
      </xdr:nvSpPr>
      <xdr:spPr bwMode="auto">
        <a:xfrm>
          <a:off x="6629400" y="1457325"/>
          <a:ext cx="8572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8"/>
  <sheetViews>
    <sheetView topLeftCell="A64" zoomScaleNormal="100" workbookViewId="0">
      <selection activeCell="C67" sqref="C67"/>
    </sheetView>
  </sheetViews>
  <sheetFormatPr defaultRowHeight="15" x14ac:dyDescent="0.2"/>
  <cols>
    <col min="1" max="1" width="5" customWidth="1"/>
    <col min="2" max="2" width="71.21875" customWidth="1"/>
  </cols>
  <sheetData>
    <row r="1" spans="1:2" ht="47.25" x14ac:dyDescent="0.2">
      <c r="A1" s="44"/>
      <c r="B1" s="48" t="s">
        <v>179</v>
      </c>
    </row>
    <row r="2" spans="1:2" x14ac:dyDescent="0.2">
      <c r="A2" s="44"/>
      <c r="B2" s="44"/>
    </row>
    <row r="3" spans="1:2" x14ac:dyDescent="0.2">
      <c r="A3" s="44"/>
      <c r="B3" s="49" t="s">
        <v>199</v>
      </c>
    </row>
    <row r="4" spans="1:2" x14ac:dyDescent="0.2">
      <c r="A4" s="44"/>
      <c r="B4" s="44"/>
    </row>
    <row r="5" spans="1:2" ht="15.75" x14ac:dyDescent="0.2">
      <c r="A5" s="1073" t="s">
        <v>44</v>
      </c>
      <c r="B5" s="48" t="s">
        <v>195</v>
      </c>
    </row>
    <row r="6" spans="1:2" x14ac:dyDescent="0.2">
      <c r="A6" s="44"/>
      <c r="B6" s="49"/>
    </row>
    <row r="7" spans="1:2" ht="38.25" x14ac:dyDescent="0.2">
      <c r="A7" s="45">
        <v>1</v>
      </c>
      <c r="B7" s="40" t="s">
        <v>198</v>
      </c>
    </row>
    <row r="8" spans="1:2" x14ac:dyDescent="0.2">
      <c r="A8" s="45"/>
    </row>
    <row r="9" spans="1:2" ht="51" x14ac:dyDescent="0.2">
      <c r="A9" s="45">
        <v>2</v>
      </c>
      <c r="B9" s="46" t="s">
        <v>230</v>
      </c>
    </row>
    <row r="10" spans="1:2" x14ac:dyDescent="0.2">
      <c r="A10" s="45"/>
      <c r="B10" s="46"/>
    </row>
    <row r="11" spans="1:2" ht="25.5" x14ac:dyDescent="0.2">
      <c r="A11" s="45">
        <f>A9+1</f>
        <v>3</v>
      </c>
      <c r="B11" s="40" t="s">
        <v>180</v>
      </c>
    </row>
    <row r="12" spans="1:2" x14ac:dyDescent="0.2">
      <c r="A12" s="45"/>
      <c r="B12" s="40"/>
    </row>
    <row r="13" spans="1:2" ht="25.5" x14ac:dyDescent="0.2">
      <c r="A13" s="45">
        <f>A11+1</f>
        <v>4</v>
      </c>
      <c r="B13" s="40" t="s">
        <v>181</v>
      </c>
    </row>
    <row r="14" spans="1:2" x14ac:dyDescent="0.2">
      <c r="A14" s="45"/>
      <c r="B14" s="40"/>
    </row>
    <row r="15" spans="1:2" ht="25.5" x14ac:dyDescent="0.2">
      <c r="A15" s="45">
        <f>A13+1</f>
        <v>5</v>
      </c>
      <c r="B15" s="46" t="s">
        <v>182</v>
      </c>
    </row>
    <row r="16" spans="1:2" x14ac:dyDescent="0.2">
      <c r="A16" s="45"/>
      <c r="B16" s="46"/>
    </row>
    <row r="17" spans="1:2" ht="25.5" x14ac:dyDescent="0.2">
      <c r="A17" s="45">
        <f>A15+1</f>
        <v>6</v>
      </c>
      <c r="B17" s="40" t="s">
        <v>183</v>
      </c>
    </row>
    <row r="18" spans="1:2" x14ac:dyDescent="0.2">
      <c r="A18" s="45"/>
      <c r="B18" s="44"/>
    </row>
    <row r="19" spans="1:2" ht="51" x14ac:dyDescent="0.2">
      <c r="A19" s="45">
        <f>A17+1</f>
        <v>7</v>
      </c>
      <c r="B19" s="40" t="s">
        <v>184</v>
      </c>
    </row>
    <row r="20" spans="1:2" x14ac:dyDescent="0.2">
      <c r="A20" s="45"/>
      <c r="B20" s="40"/>
    </row>
    <row r="21" spans="1:2" ht="25.5" x14ac:dyDescent="0.2">
      <c r="A21" s="45">
        <f>A19+1</f>
        <v>8</v>
      </c>
      <c r="B21" s="40" t="s">
        <v>185</v>
      </c>
    </row>
    <row r="22" spans="1:2" x14ac:dyDescent="0.2">
      <c r="A22" s="45"/>
      <c r="B22" s="40"/>
    </row>
    <row r="23" spans="1:2" ht="25.5" x14ac:dyDescent="0.2">
      <c r="A23" s="45">
        <f>A21+1</f>
        <v>9</v>
      </c>
      <c r="B23" s="39" t="s">
        <v>186</v>
      </c>
    </row>
    <row r="24" spans="1:2" x14ac:dyDescent="0.2">
      <c r="A24" s="45"/>
      <c r="B24" s="39"/>
    </row>
    <row r="25" spans="1:2" ht="38.25" x14ac:dyDescent="0.2">
      <c r="A25" s="45">
        <f>A23+1</f>
        <v>10</v>
      </c>
      <c r="B25" s="39" t="s">
        <v>187</v>
      </c>
    </row>
    <row r="26" spans="1:2" x14ac:dyDescent="0.2">
      <c r="A26" s="45"/>
      <c r="B26" s="39"/>
    </row>
    <row r="27" spans="1:2" ht="25.5" x14ac:dyDescent="0.2">
      <c r="A27" s="45">
        <f>A25+1</f>
        <v>11</v>
      </c>
      <c r="B27" s="40" t="s">
        <v>188</v>
      </c>
    </row>
    <row r="28" spans="1:2" x14ac:dyDescent="0.2">
      <c r="A28" s="45"/>
      <c r="B28" s="40"/>
    </row>
    <row r="29" spans="1:2" ht="38.25" x14ac:dyDescent="0.2">
      <c r="A29" s="45">
        <f>A27+1</f>
        <v>12</v>
      </c>
      <c r="B29" s="41" t="s">
        <v>194</v>
      </c>
    </row>
    <row r="30" spans="1:2" x14ac:dyDescent="0.2">
      <c r="A30" s="45"/>
      <c r="B30" s="41"/>
    </row>
    <row r="31" spans="1:2" ht="25.5" x14ac:dyDescent="0.2">
      <c r="A31" s="45">
        <f>A29+1</f>
        <v>13</v>
      </c>
      <c r="B31" s="41" t="s">
        <v>189</v>
      </c>
    </row>
    <row r="32" spans="1:2" x14ac:dyDescent="0.2">
      <c r="A32" s="45"/>
      <c r="B32" s="44"/>
    </row>
    <row r="33" spans="1:2" ht="25.5" x14ac:dyDescent="0.2">
      <c r="A33" s="45">
        <f>A31+1</f>
        <v>14</v>
      </c>
      <c r="B33" s="39" t="s">
        <v>262</v>
      </c>
    </row>
    <row r="34" spans="1:2" x14ac:dyDescent="0.2">
      <c r="A34" s="45"/>
      <c r="B34" s="44"/>
    </row>
    <row r="35" spans="1:2" ht="25.5" x14ac:dyDescent="0.2">
      <c r="A35" s="45">
        <f>A33+1</f>
        <v>15</v>
      </c>
      <c r="B35" s="39" t="s">
        <v>190</v>
      </c>
    </row>
    <row r="36" spans="1:2" x14ac:dyDescent="0.2">
      <c r="A36" s="45"/>
      <c r="B36" s="39"/>
    </row>
    <row r="37" spans="1:2" x14ac:dyDescent="0.2">
      <c r="A37" s="45">
        <f>A35+1</f>
        <v>16</v>
      </c>
      <c r="B37" s="40" t="s">
        <v>231</v>
      </c>
    </row>
    <row r="38" spans="1:2" x14ac:dyDescent="0.2">
      <c r="A38" s="45"/>
    </row>
    <row r="39" spans="1:2" x14ac:dyDescent="0.2">
      <c r="A39" s="45">
        <v>17</v>
      </c>
      <c r="B39" s="97" t="s">
        <v>215</v>
      </c>
    </row>
    <row r="40" spans="1:2" x14ac:dyDescent="0.2">
      <c r="A40" s="45"/>
    </row>
    <row r="41" spans="1:2" x14ac:dyDescent="0.2">
      <c r="A41" s="45"/>
      <c r="B41" s="44"/>
    </row>
    <row r="42" spans="1:2" ht="15.75" x14ac:dyDescent="0.2">
      <c r="A42" s="1065" t="s">
        <v>46</v>
      </c>
      <c r="B42" s="1066" t="s">
        <v>170</v>
      </c>
    </row>
    <row r="43" spans="1:2" x14ac:dyDescent="0.2">
      <c r="A43" s="45"/>
      <c r="B43" s="44"/>
    </row>
    <row r="44" spans="1:2" x14ac:dyDescent="0.2">
      <c r="A44" s="45">
        <v>1</v>
      </c>
      <c r="B44" s="44" t="s">
        <v>171</v>
      </c>
    </row>
    <row r="45" spans="1:2" x14ac:dyDescent="0.2">
      <c r="A45" s="45"/>
      <c r="B45" s="44"/>
    </row>
    <row r="46" spans="1:2" ht="25.5" x14ac:dyDescent="0.2">
      <c r="A46" s="45">
        <f>A44+1</f>
        <v>2</v>
      </c>
      <c r="B46" s="46" t="s">
        <v>191</v>
      </c>
    </row>
    <row r="47" spans="1:2" x14ac:dyDescent="0.2">
      <c r="A47" s="45"/>
    </row>
    <row r="48" spans="1:2" x14ac:dyDescent="0.2">
      <c r="A48" s="45">
        <f>A46+1</f>
        <v>3</v>
      </c>
      <c r="B48" s="44" t="s">
        <v>166</v>
      </c>
    </row>
    <row r="49" spans="1:2" x14ac:dyDescent="0.2">
      <c r="A49" s="45"/>
    </row>
    <row r="50" spans="1:2" ht="25.5" x14ac:dyDescent="0.2">
      <c r="A50" s="45">
        <f>A48+1</f>
        <v>4</v>
      </c>
      <c r="B50" s="44" t="s">
        <v>165</v>
      </c>
    </row>
    <row r="51" spans="1:2" x14ac:dyDescent="0.2">
      <c r="A51" s="45"/>
    </row>
    <row r="52" spans="1:2" ht="25.5" x14ac:dyDescent="0.2">
      <c r="A52" s="45">
        <f>A50+1</f>
        <v>5</v>
      </c>
      <c r="B52" s="44" t="s">
        <v>172</v>
      </c>
    </row>
    <row r="53" spans="1:2" x14ac:dyDescent="0.2">
      <c r="A53" s="45"/>
      <c r="B53" s="44"/>
    </row>
    <row r="54" spans="1:2" ht="51" x14ac:dyDescent="0.2">
      <c r="A54" s="45">
        <f>A52+1</f>
        <v>6</v>
      </c>
      <c r="B54" s="41" t="s">
        <v>167</v>
      </c>
    </row>
    <row r="55" spans="1:2" x14ac:dyDescent="0.2">
      <c r="A55" s="45"/>
      <c r="B55" s="44"/>
    </row>
    <row r="56" spans="1:2" x14ac:dyDescent="0.2">
      <c r="A56" s="45">
        <f>A54+1</f>
        <v>7</v>
      </c>
      <c r="B56" s="44" t="s">
        <v>173</v>
      </c>
    </row>
    <row r="57" spans="1:2" x14ac:dyDescent="0.2">
      <c r="A57" s="45"/>
    </row>
    <row r="58" spans="1:2" ht="51" x14ac:dyDescent="0.2">
      <c r="A58" s="45">
        <f>A56+1</f>
        <v>8</v>
      </c>
      <c r="B58" s="41" t="s">
        <v>169</v>
      </c>
    </row>
    <row r="59" spans="1:2" x14ac:dyDescent="0.2">
      <c r="A59" s="45"/>
      <c r="B59" s="41"/>
    </row>
    <row r="60" spans="1:2" ht="38.25" x14ac:dyDescent="0.2">
      <c r="A60" s="45">
        <f>A58+1</f>
        <v>9</v>
      </c>
      <c r="B60" s="41" t="s">
        <v>174</v>
      </c>
    </row>
    <row r="61" spans="1:2" x14ac:dyDescent="0.2">
      <c r="A61" s="45"/>
      <c r="B61" s="41"/>
    </row>
    <row r="62" spans="1:2" ht="38.25" x14ac:dyDescent="0.2">
      <c r="A62" s="45">
        <f>A60+1</f>
        <v>10</v>
      </c>
      <c r="B62" s="44" t="s">
        <v>168</v>
      </c>
    </row>
    <row r="63" spans="1:2" x14ac:dyDescent="0.2">
      <c r="A63" s="47"/>
    </row>
    <row r="64" spans="1:2" ht="25.5" x14ac:dyDescent="0.2">
      <c r="A64" s="45">
        <f>A62+1</f>
        <v>11</v>
      </c>
      <c r="B64" s="40" t="s">
        <v>192</v>
      </c>
    </row>
    <row r="65" spans="1:2" x14ac:dyDescent="0.2">
      <c r="A65" s="47"/>
      <c r="B65" s="40"/>
    </row>
    <row r="66" spans="1:2" ht="38.25" x14ac:dyDescent="0.2">
      <c r="A66" s="45">
        <f>A64+1</f>
        <v>12</v>
      </c>
      <c r="B66" s="46" t="s">
        <v>193</v>
      </c>
    </row>
    <row r="68" spans="1:2" ht="15.75" x14ac:dyDescent="0.2">
      <c r="A68" s="1065" t="s">
        <v>48</v>
      </c>
      <c r="B68" s="1066" t="s">
        <v>478</v>
      </c>
    </row>
    <row r="69" spans="1:2" x14ac:dyDescent="0.2">
      <c r="A69" s="1069"/>
      <c r="B69" s="1070"/>
    </row>
    <row r="70" spans="1:2" ht="25.5" x14ac:dyDescent="0.2">
      <c r="A70" s="1069"/>
      <c r="B70" s="1071" t="s">
        <v>479</v>
      </c>
    </row>
    <row r="71" spans="1:2" x14ac:dyDescent="0.2">
      <c r="A71" s="1069"/>
      <c r="B71" s="1070"/>
    </row>
    <row r="72" spans="1:2" x14ac:dyDescent="0.2">
      <c r="A72" s="1069" t="s">
        <v>396</v>
      </c>
      <c r="B72" s="1070" t="s">
        <v>480</v>
      </c>
    </row>
    <row r="73" spans="1:2" x14ac:dyDescent="0.2">
      <c r="A73" s="1069"/>
      <c r="B73" s="1070"/>
    </row>
    <row r="74" spans="1:2" x14ac:dyDescent="0.2">
      <c r="A74" s="1069" t="s">
        <v>397</v>
      </c>
      <c r="B74" s="1070" t="s">
        <v>481</v>
      </c>
    </row>
    <row r="75" spans="1:2" x14ac:dyDescent="0.2">
      <c r="A75" s="1069"/>
      <c r="B75" s="1070"/>
    </row>
    <row r="76" spans="1:2" ht="25.5" x14ac:dyDescent="0.2">
      <c r="A76" s="1069" t="s">
        <v>398</v>
      </c>
      <c r="B76" s="1070" t="s">
        <v>482</v>
      </c>
    </row>
    <row r="77" spans="1:2" x14ac:dyDescent="0.2">
      <c r="A77" s="1069"/>
      <c r="B77" s="1070"/>
    </row>
    <row r="78" spans="1:2" x14ac:dyDescent="0.2">
      <c r="A78" s="1069" t="s">
        <v>399</v>
      </c>
      <c r="B78" s="1072" t="s">
        <v>483</v>
      </c>
    </row>
    <row r="79" spans="1:2" x14ac:dyDescent="0.2">
      <c r="A79" s="1069"/>
      <c r="B79" s="1070"/>
    </row>
    <row r="80" spans="1:2" ht="25.5" x14ac:dyDescent="0.2">
      <c r="A80" s="1069" t="s">
        <v>484</v>
      </c>
      <c r="B80" s="1070" t="s">
        <v>485</v>
      </c>
    </row>
    <row r="81" spans="1:2" x14ac:dyDescent="0.2">
      <c r="A81" s="1069"/>
      <c r="B81" s="1070"/>
    </row>
    <row r="82" spans="1:2" ht="25.5" x14ac:dyDescent="0.2">
      <c r="A82" s="1069" t="s">
        <v>486</v>
      </c>
      <c r="B82" s="1072" t="s">
        <v>487</v>
      </c>
    </row>
    <row r="83" spans="1:2" x14ac:dyDescent="0.2">
      <c r="A83" s="1069"/>
      <c r="B83" s="1070"/>
    </row>
    <row r="84" spans="1:2" ht="25.5" x14ac:dyDescent="0.2">
      <c r="A84" s="1069" t="s">
        <v>488</v>
      </c>
      <c r="B84" s="1070" t="s">
        <v>489</v>
      </c>
    </row>
    <row r="85" spans="1:2" x14ac:dyDescent="0.2">
      <c r="A85" s="1069"/>
      <c r="B85" s="1070"/>
    </row>
    <row r="86" spans="1:2" x14ac:dyDescent="0.2">
      <c r="A86" s="1069"/>
      <c r="B86" s="1070"/>
    </row>
    <row r="87" spans="1:2" x14ac:dyDescent="0.2">
      <c r="A87" s="1067">
        <f>A66+1</f>
        <v>13</v>
      </c>
      <c r="B87" s="680" t="s">
        <v>27</v>
      </c>
    </row>
    <row r="88" spans="1:2" ht="25.5" x14ac:dyDescent="0.2">
      <c r="A88" s="1067"/>
      <c r="B88" s="1068" t="s">
        <v>490</v>
      </c>
    </row>
  </sheetData>
  <phoneticPr fontId="0"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04"/>
  <sheetViews>
    <sheetView zoomScale="75" zoomScaleNormal="75" zoomScaleSheetLayoutView="70" workbookViewId="0">
      <selection activeCell="D6" sqref="D6"/>
    </sheetView>
  </sheetViews>
  <sheetFormatPr defaultRowHeight="15" x14ac:dyDescent="0.2"/>
  <cols>
    <col min="1" max="1" width="16.33203125" customWidth="1"/>
    <col min="2" max="2" width="3.88671875" customWidth="1"/>
    <col min="3" max="3" width="6.77734375" customWidth="1"/>
    <col min="4" max="4" width="27" customWidth="1"/>
    <col min="5" max="5" width="16.33203125" customWidth="1"/>
    <col min="6" max="6" width="13.109375" customWidth="1"/>
    <col min="7" max="7" width="15.44140625" customWidth="1"/>
    <col min="8" max="8" width="16.33203125" customWidth="1"/>
    <col min="9" max="9" width="2.88671875" customWidth="1"/>
  </cols>
  <sheetData>
    <row r="1" spans="1:9" ht="61.5" customHeight="1" thickTop="1" thickBot="1" x14ac:dyDescent="0.25">
      <c r="A1" s="1110" t="s">
        <v>358</v>
      </c>
      <c r="B1" s="1111"/>
      <c r="C1" s="1111"/>
      <c r="D1" s="1111"/>
      <c r="E1" s="1111"/>
      <c r="F1" s="1111"/>
      <c r="G1" s="1111"/>
      <c r="H1" s="1112"/>
      <c r="I1" s="8"/>
    </row>
    <row r="2" spans="1:9" ht="44.25" customHeight="1" thickTop="1" x14ac:dyDescent="0.2">
      <c r="A2" s="533"/>
      <c r="B2" s="262"/>
      <c r="C2" s="262"/>
      <c r="D2" s="262"/>
      <c r="E2" s="1113" t="s">
        <v>211</v>
      </c>
      <c r="F2" s="1114"/>
      <c r="G2" s="1114"/>
      <c r="H2" s="1115"/>
      <c r="I2" s="5"/>
    </row>
    <row r="3" spans="1:9" ht="27.75" customHeight="1" x14ac:dyDescent="0.2">
      <c r="A3" s="534"/>
      <c r="B3" s="535"/>
      <c r="C3" s="535"/>
      <c r="D3" s="535"/>
      <c r="E3" s="1117" t="str">
        <f>CONCATENATE(D8,": ",D17," FEES")</f>
        <v>BUILDING PROJECT: 2004 FEES</v>
      </c>
      <c r="F3" s="1118"/>
      <c r="G3" s="1118"/>
      <c r="H3" s="1119"/>
      <c r="I3" s="5"/>
    </row>
    <row r="4" spans="1:9" ht="15" customHeight="1" thickBot="1" x14ac:dyDescent="0.25">
      <c r="A4" s="128"/>
      <c r="B4" s="133"/>
      <c r="C4" s="133"/>
      <c r="D4" s="133"/>
      <c r="E4" s="531"/>
      <c r="F4" s="532"/>
      <c r="G4" s="532"/>
      <c r="H4" s="806" t="s">
        <v>357</v>
      </c>
      <c r="I4" s="5"/>
    </row>
    <row r="5" spans="1:9" ht="15.75" thickTop="1" x14ac:dyDescent="0.2">
      <c r="A5" s="35" t="s">
        <v>201</v>
      </c>
      <c r="B5" s="34"/>
      <c r="C5" s="34"/>
      <c r="D5" s="81"/>
      <c r="E5" s="675" t="s">
        <v>204</v>
      </c>
      <c r="F5" s="1116"/>
      <c r="G5" s="1103"/>
      <c r="H5" s="56"/>
      <c r="I5" s="8"/>
    </row>
    <row r="6" spans="1:9" x14ac:dyDescent="0.2">
      <c r="A6" s="69" t="s">
        <v>202</v>
      </c>
      <c r="B6" s="70"/>
      <c r="C6" s="71"/>
      <c r="D6" s="82"/>
      <c r="E6" s="676" t="s">
        <v>205</v>
      </c>
      <c r="F6" s="573"/>
      <c r="G6" s="235"/>
      <c r="H6" s="56"/>
      <c r="I6" s="5"/>
    </row>
    <row r="7" spans="1:9" x14ac:dyDescent="0.2">
      <c r="A7" s="69" t="s">
        <v>203</v>
      </c>
      <c r="B7" s="70"/>
      <c r="C7" s="72" t="s">
        <v>34</v>
      </c>
      <c r="D7" s="83"/>
      <c r="E7" s="676" t="s">
        <v>235</v>
      </c>
      <c r="F7" s="572"/>
      <c r="G7" s="34"/>
      <c r="H7" s="136"/>
      <c r="I7" s="5"/>
    </row>
    <row r="8" spans="1:9" ht="15.75" customHeight="1" x14ac:dyDescent="0.2">
      <c r="A8" s="73" t="s">
        <v>138</v>
      </c>
      <c r="B8" s="70"/>
      <c r="C8" s="74" t="str">
        <f>IF(D8="BUILDING PROJECT","B","E")</f>
        <v>B</v>
      </c>
      <c r="D8" s="127" t="s">
        <v>245</v>
      </c>
      <c r="E8" s="131"/>
      <c r="F8" s="36"/>
      <c r="G8" s="34"/>
      <c r="H8" s="136"/>
      <c r="I8" s="5"/>
    </row>
    <row r="9" spans="1:9" x14ac:dyDescent="0.2">
      <c r="A9" s="69" t="s">
        <v>123</v>
      </c>
      <c r="B9" s="70"/>
      <c r="C9" s="71"/>
      <c r="D9" s="1095"/>
      <c r="E9" s="1096"/>
      <c r="F9" s="1096"/>
      <c r="G9" s="1096"/>
      <c r="H9" s="1097"/>
      <c r="I9" s="5"/>
    </row>
    <row r="10" spans="1:9" ht="15.75" thickBot="1" x14ac:dyDescent="0.25">
      <c r="A10" s="587"/>
      <c r="B10" s="588"/>
      <c r="C10" s="589"/>
      <c r="D10" s="1098"/>
      <c r="E10" s="1099"/>
      <c r="F10" s="1099"/>
      <c r="G10" s="1099"/>
      <c r="H10" s="1100"/>
      <c r="I10" s="23"/>
    </row>
    <row r="11" spans="1:9" ht="15.75" thickTop="1" x14ac:dyDescent="0.2">
      <c r="A11" s="584" t="s">
        <v>124</v>
      </c>
      <c r="B11" s="585"/>
      <c r="C11" s="586"/>
      <c r="D11" s="1101"/>
      <c r="E11" s="1102"/>
      <c r="F11" s="1102"/>
      <c r="G11" s="1103"/>
      <c r="H11" s="136"/>
      <c r="I11" s="5"/>
    </row>
    <row r="12" spans="1:9" ht="18.75" customHeight="1" x14ac:dyDescent="0.2">
      <c r="A12" s="69" t="s">
        <v>218</v>
      </c>
      <c r="B12" s="70"/>
      <c r="C12" s="71"/>
      <c r="D12" s="1104"/>
      <c r="E12" s="1105"/>
      <c r="F12" s="1105"/>
      <c r="G12" s="1106"/>
      <c r="H12" s="136"/>
      <c r="I12" s="5"/>
    </row>
    <row r="13" spans="1:9" x14ac:dyDescent="0.2">
      <c r="A13" s="86" t="s">
        <v>209</v>
      </c>
      <c r="B13" s="87"/>
      <c r="C13" s="88"/>
      <c r="D13" s="89"/>
      <c r="E13" s="578" t="s">
        <v>219</v>
      </c>
      <c r="F13" s="590"/>
      <c r="G13" s="138"/>
      <c r="H13" s="136"/>
      <c r="I13" s="5"/>
    </row>
    <row r="14" spans="1:9" ht="15.75" x14ac:dyDescent="0.2">
      <c r="A14" s="69" t="s">
        <v>119</v>
      </c>
      <c r="B14" s="70"/>
      <c r="C14" s="79" t="str">
        <f>IF(D14="none", "NONE",D14)</f>
        <v>1</v>
      </c>
      <c r="D14" s="84" t="s">
        <v>248</v>
      </c>
      <c r="E14" s="50" t="str">
        <f>IF(D14="","&lt;--ERROR","")</f>
        <v/>
      </c>
      <c r="F14" s="34"/>
      <c r="G14" s="34"/>
      <c r="H14" s="53"/>
      <c r="I14" s="8"/>
    </row>
    <row r="15" spans="1:9" ht="15.75" x14ac:dyDescent="0.2">
      <c r="A15" s="69" t="s">
        <v>196</v>
      </c>
      <c r="B15" s="70"/>
      <c r="C15" s="71"/>
      <c r="D15" s="84"/>
      <c r="E15" s="50" t="str">
        <f>IF(D15="","&lt;--ERROR","")</f>
        <v>&lt;--ERROR</v>
      </c>
      <c r="F15" s="34"/>
      <c r="G15" s="34"/>
      <c r="H15" s="53"/>
      <c r="I15" s="8"/>
    </row>
    <row r="16" spans="1:9" x14ac:dyDescent="0.2">
      <c r="A16" s="69" t="s">
        <v>38</v>
      </c>
      <c r="B16" s="75"/>
      <c r="C16" s="76"/>
      <c r="D16" s="80"/>
      <c r="E16" s="131"/>
      <c r="F16" s="34"/>
      <c r="G16" s="34"/>
      <c r="H16" s="53"/>
      <c r="I16" s="8"/>
    </row>
    <row r="17" spans="1:9" x14ac:dyDescent="0.2">
      <c r="A17" s="33" t="s">
        <v>210</v>
      </c>
      <c r="B17" s="34"/>
      <c r="C17" s="67">
        <f>IF(D17=2003,1,IF(D17=2004,2,IF(D17=2005,3,IF(D17=2006,4))))</f>
        <v>2</v>
      </c>
      <c r="D17" s="127">
        <v>2004</v>
      </c>
      <c r="E17" s="577"/>
      <c r="F17" s="575" t="s">
        <v>286</v>
      </c>
      <c r="G17" s="576" t="str">
        <f>IF(C17=1, "No 24938 of 28 February 2003",IF(C17=2,"No 26180 of 2 April 2004",IF(C17=3," No 27422 of 1 April 2005","")))</f>
        <v>No 26180 of 2 April 2004</v>
      </c>
      <c r="H17" s="137"/>
      <c r="I17" s="8"/>
    </row>
    <row r="18" spans="1:9" x14ac:dyDescent="0.2">
      <c r="A18" s="66" t="s">
        <v>39</v>
      </c>
      <c r="B18" s="139"/>
      <c r="C18" s="64"/>
      <c r="D18" s="63" t="str">
        <f>IF(H30&lt;H37,"PERCENTAGE BASED FEES","TIME BASED FEES")</f>
        <v>TIME BASED FEES</v>
      </c>
      <c r="E18" s="2"/>
      <c r="F18" s="263"/>
      <c r="G18" s="263"/>
      <c r="H18" s="53"/>
      <c r="I18" s="8"/>
    </row>
    <row r="19" spans="1:9" x14ac:dyDescent="0.2">
      <c r="A19" s="90" t="s">
        <v>163</v>
      </c>
      <c r="B19" s="91"/>
      <c r="C19" s="92"/>
      <c r="D19" s="80"/>
      <c r="E19" s="1122" t="str">
        <f>IF(H30&lt;E37,"","USE TIME BASIS FEES")</f>
        <v>USE TIME BASIS FEES</v>
      </c>
      <c r="F19" s="1123"/>
      <c r="G19" s="1123"/>
      <c r="H19" s="579"/>
      <c r="I19" s="8"/>
    </row>
    <row r="20" spans="1:9" ht="15.75" customHeight="1" x14ac:dyDescent="0.2">
      <c r="A20" s="93" t="s">
        <v>20</v>
      </c>
      <c r="B20" s="94"/>
      <c r="C20" s="95"/>
      <c r="D20" s="83"/>
      <c r="E20" s="1124"/>
      <c r="F20" s="1123"/>
      <c r="G20" s="1123"/>
      <c r="H20" s="580"/>
      <c r="I20" s="5"/>
    </row>
    <row r="21" spans="1:9" ht="15.75" customHeight="1" x14ac:dyDescent="0.2">
      <c r="A21" s="93" t="s">
        <v>125</v>
      </c>
      <c r="B21" s="94"/>
      <c r="C21" s="95"/>
      <c r="D21" s="83"/>
      <c r="E21" s="571"/>
      <c r="F21" s="263"/>
      <c r="G21" s="263"/>
      <c r="H21" s="56"/>
      <c r="I21" s="24"/>
    </row>
    <row r="22" spans="1:9" ht="15.75" customHeight="1" x14ac:dyDescent="0.2">
      <c r="A22" s="93" t="s">
        <v>23</v>
      </c>
      <c r="B22" s="94"/>
      <c r="C22" s="95"/>
      <c r="D22" s="83"/>
      <c r="E22" s="263"/>
      <c r="F22" s="263"/>
      <c r="G22" s="263"/>
      <c r="H22" s="580"/>
      <c r="I22" s="5"/>
    </row>
    <row r="23" spans="1:9" x14ac:dyDescent="0.2">
      <c r="A23" s="591"/>
      <c r="B23" s="592"/>
      <c r="C23" s="631" t="str">
        <f>IF(E23=1,"STAGE COMPLETED",IF(E23=5,"STAGE COMPLETED","STAGE"))</f>
        <v>STAGE COMPLETED</v>
      </c>
      <c r="D23" s="593" t="s">
        <v>299</v>
      </c>
      <c r="E23" s="601">
        <f>IF(D23="Preliminary design",1,IF(D23="Design &amp; tender",2,IF(D23="Construction",3,IF(D23="Completion",4))))</f>
        <v>1</v>
      </c>
      <c r="F23" s="65"/>
      <c r="G23" s="65"/>
      <c r="H23" s="581"/>
    </row>
    <row r="24" spans="1:9" ht="16.5" x14ac:dyDescent="0.2">
      <c r="A24" s="598"/>
      <c r="B24" s="599"/>
      <c r="C24" s="630" t="s">
        <v>287</v>
      </c>
      <c r="D24" s="600">
        <v>1</v>
      </c>
      <c r="E24" s="65"/>
      <c r="F24" s="65"/>
      <c r="G24" s="65"/>
      <c r="H24" s="581"/>
    </row>
    <row r="25" spans="1:9" x14ac:dyDescent="0.2">
      <c r="A25" s="594" t="s">
        <v>234</v>
      </c>
      <c r="B25" s="595"/>
      <c r="C25" s="596"/>
      <c r="D25" s="597" t="s">
        <v>200</v>
      </c>
      <c r="E25" s="65"/>
      <c r="F25" s="65"/>
      <c r="G25" s="65"/>
      <c r="H25" s="581"/>
    </row>
    <row r="26" spans="1:9" ht="15" customHeight="1" x14ac:dyDescent="0.2">
      <c r="A26" s="1107" t="s">
        <v>147</v>
      </c>
      <c r="B26" s="1108"/>
      <c r="C26" s="1108"/>
      <c r="D26" s="1109"/>
      <c r="E26" s="127" t="s">
        <v>200</v>
      </c>
      <c r="F26" s="36"/>
      <c r="G26" s="36"/>
      <c r="H26" s="136"/>
      <c r="I26" s="5"/>
    </row>
    <row r="27" spans="1:9" x14ac:dyDescent="0.2">
      <c r="A27" s="1128" t="s">
        <v>232</v>
      </c>
      <c r="B27" s="1129"/>
      <c r="C27" s="1129"/>
      <c r="D27" s="1130"/>
      <c r="E27" s="127" t="s">
        <v>200</v>
      </c>
      <c r="F27" s="36"/>
      <c r="G27" s="36"/>
      <c r="H27" s="136"/>
      <c r="I27" s="5"/>
    </row>
    <row r="28" spans="1:9" x14ac:dyDescent="0.2">
      <c r="A28" s="1128" t="s">
        <v>175</v>
      </c>
      <c r="B28" s="1129"/>
      <c r="C28" s="1129"/>
      <c r="D28" s="1130"/>
      <c r="E28" s="127" t="s">
        <v>200</v>
      </c>
      <c r="F28" s="36"/>
      <c r="G28" s="36"/>
      <c r="H28" s="136"/>
      <c r="I28" s="5"/>
    </row>
    <row r="29" spans="1:9" x14ac:dyDescent="0.2">
      <c r="A29" s="77"/>
      <c r="B29" s="78"/>
      <c r="C29" s="78"/>
      <c r="D29" s="602" t="s">
        <v>176</v>
      </c>
      <c r="E29" s="127" t="s">
        <v>200</v>
      </c>
      <c r="F29" s="36"/>
      <c r="G29" s="36"/>
      <c r="H29" s="136"/>
      <c r="I29" s="5"/>
    </row>
    <row r="30" spans="1:9" ht="15.75" thickBot="1" x14ac:dyDescent="0.25">
      <c r="A30" s="1125" t="s">
        <v>144</v>
      </c>
      <c r="B30" s="1126"/>
      <c r="C30" s="1126"/>
      <c r="D30" s="1127"/>
      <c r="E30" s="574" t="s">
        <v>200</v>
      </c>
      <c r="F30" s="68" t="str">
        <f>IF(E30="y","AMOUNT APPR.","")</f>
        <v/>
      </c>
      <c r="G30" s="85"/>
      <c r="H30" s="582">
        <f>IF(C17=2,Scales!C3)</f>
        <v>270000</v>
      </c>
    </row>
    <row r="31" spans="1:9" ht="69.75" customHeight="1" thickTop="1" thickBot="1" x14ac:dyDescent="0.25">
      <c r="A31" s="1120" t="s">
        <v>227</v>
      </c>
      <c r="B31" s="1121"/>
      <c r="C31" s="1121"/>
      <c r="D31" s="1121"/>
      <c r="E31" s="603" t="s">
        <v>155</v>
      </c>
      <c r="F31" s="25" t="s">
        <v>151</v>
      </c>
      <c r="G31" s="26" t="s">
        <v>152</v>
      </c>
      <c r="H31" s="583" t="s">
        <v>150</v>
      </c>
      <c r="I31" s="10"/>
    </row>
    <row r="32" spans="1:9" ht="21.75" customHeight="1" thickBot="1" x14ac:dyDescent="0.25">
      <c r="A32" s="1092" t="s">
        <v>241</v>
      </c>
      <c r="B32" s="1093"/>
      <c r="C32" s="1093"/>
      <c r="D32" s="1094"/>
      <c r="E32" s="604" t="s">
        <v>298</v>
      </c>
      <c r="F32" s="258">
        <f>IF(E32="estimates",1,2)</f>
        <v>2</v>
      </c>
      <c r="G32" s="259"/>
      <c r="H32" s="259"/>
      <c r="I32" s="10"/>
    </row>
    <row r="33" spans="1:9" ht="44.25" customHeight="1" x14ac:dyDescent="0.2">
      <c r="A33" s="1137" t="s">
        <v>233</v>
      </c>
      <c r="B33" s="1138"/>
      <c r="C33" s="1138"/>
      <c r="D33" s="1139"/>
      <c r="E33" s="609">
        <v>0</v>
      </c>
      <c r="F33" s="609">
        <v>0</v>
      </c>
      <c r="G33" s="616">
        <v>0</v>
      </c>
      <c r="H33" s="612">
        <f>IF($E$23&lt;3,E33,IF($E$23=3,F33,IF($E$23=4,G33)))</f>
        <v>0</v>
      </c>
      <c r="I33" s="10"/>
    </row>
    <row r="34" spans="1:9" ht="30.75" customHeight="1" x14ac:dyDescent="0.2">
      <c r="A34" s="1131" t="s">
        <v>153</v>
      </c>
      <c r="B34" s="1140"/>
      <c r="C34" s="1140"/>
      <c r="D34" s="1141"/>
      <c r="E34" s="610">
        <v>0</v>
      </c>
      <c r="F34" s="610">
        <v>0</v>
      </c>
      <c r="G34" s="617">
        <v>0</v>
      </c>
      <c r="H34" s="613">
        <f>IF($E$23&lt;3,E34,IF($E$23=3,F34,IF($E$23=4,G34)))</f>
        <v>0</v>
      </c>
    </row>
    <row r="35" spans="1:9" ht="30.75" customHeight="1" x14ac:dyDescent="0.2">
      <c r="A35" s="1131" t="s">
        <v>154</v>
      </c>
      <c r="B35" s="1132"/>
      <c r="C35" s="1132"/>
      <c r="D35" s="1133"/>
      <c r="E35" s="610">
        <v>0</v>
      </c>
      <c r="F35" s="610">
        <v>0</v>
      </c>
      <c r="G35" s="617">
        <v>0</v>
      </c>
      <c r="H35" s="613">
        <f>IF($E$23&lt;3,E35,IF($E$23=3,F35,IF($E$23=4,G35)))</f>
        <v>0</v>
      </c>
    </row>
    <row r="36" spans="1:9" ht="39.75" customHeight="1" thickBot="1" x14ac:dyDescent="0.25">
      <c r="A36" s="1144" t="s">
        <v>226</v>
      </c>
      <c r="B36" s="1145"/>
      <c r="C36" s="1145"/>
      <c r="D36" s="1146"/>
      <c r="E36" s="611">
        <v>0</v>
      </c>
      <c r="F36" s="611">
        <v>0</v>
      </c>
      <c r="G36" s="618">
        <v>0</v>
      </c>
      <c r="H36" s="614">
        <f>IF($E$23&lt;3,E36,IF($E$23=3,F36,IF($E$23=4,G36)))</f>
        <v>0</v>
      </c>
    </row>
    <row r="37" spans="1:9" ht="33.75" customHeight="1" thickBot="1" x14ac:dyDescent="0.25">
      <c r="A37" s="1150" t="s">
        <v>244</v>
      </c>
      <c r="B37" s="1151"/>
      <c r="C37" s="1151"/>
      <c r="D37" s="1152"/>
      <c r="E37" s="606">
        <f>SUM(E33:E36)</f>
        <v>0</v>
      </c>
      <c r="F37" s="607">
        <f>SUM(F33:F36)</f>
        <v>0</v>
      </c>
      <c r="G37" s="608">
        <f>SUM(G33:G36)</f>
        <v>0</v>
      </c>
      <c r="H37" s="615">
        <f>SUM(H33:H36)</f>
        <v>0</v>
      </c>
    </row>
    <row r="38" spans="1:9" ht="27" customHeight="1" thickTop="1" thickBot="1" x14ac:dyDescent="0.25">
      <c r="A38" s="1153" t="str">
        <f>IF($E$23=4,IF(H37=H43,"","THE VALUE OF ( C) MUST BE THE SAME AS (D)"),"")</f>
        <v/>
      </c>
      <c r="B38" s="1154"/>
      <c r="C38" s="1154"/>
      <c r="D38" s="1154"/>
      <c r="E38" s="1155"/>
      <c r="F38" s="628"/>
      <c r="G38" s="629" t="str">
        <f>IF($E$23=4,IF($H$39=$H$44,"","ERROR"),"")</f>
        <v/>
      </c>
      <c r="H38" s="627"/>
    </row>
    <row r="39" spans="1:9" ht="32.25" customHeight="1" thickBot="1" x14ac:dyDescent="0.25">
      <c r="A39" s="1147" t="s">
        <v>242</v>
      </c>
      <c r="B39" s="1148"/>
      <c r="C39" s="1148"/>
      <c r="D39" s="1149"/>
      <c r="E39" s="605">
        <v>0</v>
      </c>
      <c r="F39" s="605">
        <v>0</v>
      </c>
      <c r="G39" s="624">
        <v>0</v>
      </c>
      <c r="H39" s="626">
        <f>IF($E$23&lt;3,E39,IF($E$23=3,F39,IF($E$23=4,G39)))</f>
        <v>0</v>
      </c>
    </row>
    <row r="40" spans="1:9" ht="53.25" customHeight="1" thickBot="1" x14ac:dyDescent="0.25">
      <c r="A40" s="1134" t="s">
        <v>220</v>
      </c>
      <c r="B40" s="1135"/>
      <c r="C40" s="1135"/>
      <c r="D40" s="1135"/>
      <c r="E40" s="1135"/>
      <c r="F40" s="1136"/>
      <c r="G40" s="30" t="s">
        <v>162</v>
      </c>
      <c r="H40" s="625" t="s">
        <v>150</v>
      </c>
    </row>
    <row r="41" spans="1:9" ht="37.5" customHeight="1" x14ac:dyDescent="0.2">
      <c r="A41" s="1156" t="s">
        <v>156</v>
      </c>
      <c r="B41" s="1157"/>
      <c r="C41" s="1157"/>
      <c r="D41" s="1157"/>
      <c r="E41" s="1158"/>
      <c r="F41" s="1159"/>
      <c r="G41" s="677">
        <v>0</v>
      </c>
      <c r="H41" s="619">
        <f>IF($E$23&gt;2,G41,0)</f>
        <v>0</v>
      </c>
    </row>
    <row r="42" spans="1:9" ht="37.5" customHeight="1" thickBot="1" x14ac:dyDescent="0.25">
      <c r="A42" s="1160" t="s">
        <v>157</v>
      </c>
      <c r="B42" s="1161"/>
      <c r="C42" s="1161"/>
      <c r="D42" s="1161"/>
      <c r="E42" s="1162"/>
      <c r="F42" s="1162"/>
      <c r="G42" s="678">
        <v>0</v>
      </c>
      <c r="H42" s="619">
        <f>IF($E$23&gt;2,G42,0)</f>
        <v>0</v>
      </c>
    </row>
    <row r="43" spans="1:9" ht="30" customHeight="1" thickTop="1" thickBot="1" x14ac:dyDescent="0.25">
      <c r="A43" s="1150" t="s">
        <v>243</v>
      </c>
      <c r="B43" s="1167"/>
      <c r="C43" s="1167"/>
      <c r="D43" s="1167"/>
      <c r="E43" s="1168"/>
      <c r="F43" s="1169"/>
      <c r="G43" s="622">
        <f>G41+G42</f>
        <v>0</v>
      </c>
      <c r="H43" s="620">
        <f>IF($E$23&gt;2,G43,0)</f>
        <v>0</v>
      </c>
    </row>
    <row r="44" spans="1:9" ht="41.25" customHeight="1" thickTop="1" thickBot="1" x14ac:dyDescent="0.25">
      <c r="A44" s="1163" t="s">
        <v>228</v>
      </c>
      <c r="B44" s="1164"/>
      <c r="C44" s="1164"/>
      <c r="D44" s="1164"/>
      <c r="E44" s="1165"/>
      <c r="F44" s="1166"/>
      <c r="G44" s="623">
        <v>0</v>
      </c>
      <c r="H44" s="621">
        <f>IF($E$23&gt;2,G44,0)</f>
        <v>0</v>
      </c>
    </row>
    <row r="45" spans="1:9" ht="15.75" thickTop="1" x14ac:dyDescent="0.2">
      <c r="G45" s="27"/>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1"/>
      <c r="B103" s="1"/>
      <c r="C103" s="1"/>
      <c r="D103" s="1"/>
      <c r="E103" s="1"/>
      <c r="F103" s="1"/>
      <c r="G103" s="1"/>
      <c r="H103" s="1"/>
      <c r="I103" s="1"/>
    </row>
    <row r="104" spans="1:9" x14ac:dyDescent="0.2">
      <c r="A104" s="1142"/>
      <c r="B104" s="1143"/>
      <c r="C104" s="1143"/>
      <c r="D104" s="1143"/>
      <c r="E104" s="1143"/>
      <c r="F104" s="1143"/>
      <c r="G104" s="1143"/>
      <c r="H104" s="1143"/>
      <c r="I104" s="1143"/>
    </row>
  </sheetData>
  <sheetProtection password="CD4C" sheet="1" objects="1" scenarios="1" formatCells="0" formatColumns="0" formatRows="0"/>
  <mergeCells count="28">
    <mergeCell ref="A35:D35"/>
    <mergeCell ref="A40:F40"/>
    <mergeCell ref="A33:D33"/>
    <mergeCell ref="A34:D34"/>
    <mergeCell ref="A104:I104"/>
    <mergeCell ref="A36:D36"/>
    <mergeCell ref="A39:D39"/>
    <mergeCell ref="A37:D37"/>
    <mergeCell ref="A38:E38"/>
    <mergeCell ref="A41:F41"/>
    <mergeCell ref="A42:F42"/>
    <mergeCell ref="A44:F44"/>
    <mergeCell ref="A43:F43"/>
    <mergeCell ref="A1:H1"/>
    <mergeCell ref="E2:H2"/>
    <mergeCell ref="F5:G5"/>
    <mergeCell ref="E3:H3"/>
    <mergeCell ref="A31:D31"/>
    <mergeCell ref="E19:G20"/>
    <mergeCell ref="A30:D30"/>
    <mergeCell ref="A27:D27"/>
    <mergeCell ref="A28:D28"/>
    <mergeCell ref="A32:D32"/>
    <mergeCell ref="D9:H9"/>
    <mergeCell ref="D10:H10"/>
    <mergeCell ref="D11:G11"/>
    <mergeCell ref="D12:G12"/>
    <mergeCell ref="A26:D26"/>
  </mergeCells>
  <phoneticPr fontId="0" type="noConversion"/>
  <dataValidations count="6">
    <dataValidation type="list" allowBlank="1" showInputMessage="1" showErrorMessage="1" sqref="E26:E30">
      <formula1>"N,Y"</formula1>
    </dataValidation>
    <dataValidation type="list" allowBlank="1" showInputMessage="1" showErrorMessage="1" sqref="E32">
      <formula1>"ESTIMATES, TENDER VALUES"</formula1>
    </dataValidation>
    <dataValidation type="list" allowBlank="1" showInputMessage="1" showErrorMessage="1" sqref="D8">
      <formula1>"BUILDING PROJECT,ENGINEERING PROJECT"</formula1>
    </dataValidation>
    <dataValidation type="list" allowBlank="1" showInputMessage="1" showErrorMessage="1" sqref="D23">
      <formula1>"PRELIMINARY DESIGN, DESIGN &amp; TENDER, CONSTRUCTION, COMPLETION"</formula1>
    </dataValidation>
    <dataValidation type="list" allowBlank="1" showInputMessage="1" showErrorMessage="1" sqref="D25">
      <formula1>"Y,N"</formula1>
    </dataValidation>
    <dataValidation type="list" allowBlank="1" showInputMessage="1" showErrorMessage="1" sqref="D17">
      <formula1>"2004"</formula1>
    </dataValidation>
  </dataValidations>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O78"/>
  <sheetViews>
    <sheetView topLeftCell="A52" zoomScale="90" zoomScaleNormal="90" zoomScaleSheetLayoutView="75" workbookViewId="0">
      <selection activeCell="O62" sqref="O62"/>
    </sheetView>
  </sheetViews>
  <sheetFormatPr defaultRowHeight="15" x14ac:dyDescent="0.2"/>
  <cols>
    <col min="1" max="1" width="14.21875" customWidth="1"/>
    <col min="2" max="2" width="13.77734375" customWidth="1"/>
    <col min="5" max="5" width="4.109375" customWidth="1"/>
    <col min="6" max="6" width="2.6640625" customWidth="1"/>
    <col min="7" max="7" width="5" customWidth="1"/>
    <col min="8" max="8" width="3.77734375" customWidth="1"/>
    <col min="10" max="10" width="3.109375" customWidth="1"/>
    <col min="11" max="11" width="13.44140625" customWidth="1"/>
    <col min="12" max="12" width="3" customWidth="1"/>
    <col min="13" max="13" width="11.77734375" customWidth="1"/>
    <col min="14" max="14" width="3.109375" customWidth="1"/>
    <col min="15" max="15" width="12" customWidth="1"/>
  </cols>
  <sheetData>
    <row r="1" spans="1:15" ht="52.5" customHeight="1" thickTop="1" x14ac:dyDescent="0.2">
      <c r="A1" s="251"/>
      <c r="B1" s="252"/>
      <c r="C1" s="252"/>
      <c r="D1" s="1177" t="s">
        <v>143</v>
      </c>
      <c r="E1" s="1178"/>
      <c r="F1" s="1178"/>
      <c r="G1" s="1178"/>
      <c r="H1" s="253"/>
      <c r="I1" s="1174" t="s">
        <v>216</v>
      </c>
      <c r="J1" s="1175"/>
      <c r="K1" s="1175"/>
      <c r="L1" s="1175"/>
      <c r="M1" s="1175"/>
      <c r="N1" s="1175"/>
      <c r="O1" s="1176"/>
    </row>
    <row r="2" spans="1:15" ht="29.25" customHeight="1" x14ac:dyDescent="0.2">
      <c r="A2" s="1172"/>
      <c r="B2" s="1173"/>
      <c r="C2" s="1173"/>
      <c r="D2" s="1173"/>
      <c r="E2" s="1173"/>
      <c r="F2" s="238"/>
      <c r="G2" s="239"/>
      <c r="H2" s="239"/>
      <c r="I2" s="1179" t="str">
        <f>'Input Data'!E3</f>
        <v>BUILDING PROJECT: 2004 FEES</v>
      </c>
      <c r="J2" s="1180"/>
      <c r="K2" s="1180"/>
      <c r="L2" s="1180"/>
      <c r="M2" s="1180"/>
      <c r="N2" s="1180"/>
      <c r="O2" s="1181"/>
    </row>
    <row r="3" spans="1:15" ht="20.25" x14ac:dyDescent="0.2">
      <c r="A3" s="255"/>
      <c r="B3" s="134"/>
      <c r="C3" s="134"/>
      <c r="D3" s="134"/>
      <c r="E3" s="134"/>
      <c r="F3" s="239"/>
      <c r="G3" s="239"/>
      <c r="H3" s="239"/>
      <c r="I3" s="239"/>
      <c r="J3" s="134"/>
      <c r="K3" s="134"/>
      <c r="L3" s="134"/>
      <c r="M3" s="536" t="str">
        <f>'Input Data'!H4</f>
        <v>Revision 4.1  2012-10</v>
      </c>
      <c r="O3" s="135"/>
    </row>
    <row r="4" spans="1:15" x14ac:dyDescent="0.2">
      <c r="A4" s="54" t="s">
        <v>21</v>
      </c>
      <c r="B4" s="1170">
        <f>'Input Data'!$D$9</f>
        <v>0</v>
      </c>
      <c r="C4" s="1171"/>
      <c r="D4" s="1171"/>
      <c r="E4" s="1171"/>
      <c r="F4" s="1171"/>
      <c r="G4" s="1171"/>
      <c r="H4" s="1171"/>
      <c r="I4" s="1171"/>
      <c r="J4" s="1171"/>
      <c r="K4" s="1171"/>
      <c r="L4" s="1171"/>
      <c r="M4" s="1171"/>
      <c r="N4" s="34"/>
      <c r="O4" s="53"/>
    </row>
    <row r="5" spans="1:15" x14ac:dyDescent="0.2">
      <c r="A5" s="132"/>
      <c r="B5" s="1170">
        <f>'Input Data'!$D$10</f>
        <v>0</v>
      </c>
      <c r="C5" s="1171"/>
      <c r="D5" s="1171"/>
      <c r="E5" s="1171"/>
      <c r="F5" s="1171"/>
      <c r="G5" s="1171"/>
      <c r="H5" s="1171"/>
      <c r="I5" s="1171"/>
      <c r="J5" s="1171"/>
      <c r="K5" s="1171"/>
      <c r="L5" s="1171"/>
      <c r="M5" s="1171"/>
      <c r="N5" s="34"/>
      <c r="O5" s="53"/>
    </row>
    <row r="6" spans="1:15" x14ac:dyDescent="0.2">
      <c r="A6" s="54" t="s">
        <v>22</v>
      </c>
      <c r="B6" s="1191">
        <f>'Input Data'!$D$11</f>
        <v>0</v>
      </c>
      <c r="C6" s="1171"/>
      <c r="D6" s="1171"/>
      <c r="E6" s="1171"/>
      <c r="F6" s="1171"/>
      <c r="G6" s="1171"/>
      <c r="H6" s="1171"/>
      <c r="I6" s="1171"/>
      <c r="J6" s="1171"/>
      <c r="K6" s="1171"/>
      <c r="L6" s="1171"/>
      <c r="M6" s="1171"/>
      <c r="N6" s="34"/>
      <c r="O6" s="53"/>
    </row>
    <row r="7" spans="1:15" ht="26.25" thickBot="1" x14ac:dyDescent="0.25">
      <c r="A7" s="59" t="s">
        <v>19</v>
      </c>
      <c r="B7" s="1182">
        <f>'Input Data'!$D$12</f>
        <v>0</v>
      </c>
      <c r="C7" s="1183"/>
      <c r="D7" s="1183"/>
      <c r="E7" s="1183"/>
      <c r="F7" s="1183"/>
      <c r="G7" s="1183"/>
      <c r="H7" s="1183"/>
      <c r="I7" s="1183"/>
      <c r="J7" s="96" t="s">
        <v>213</v>
      </c>
      <c r="K7" s="99">
        <f>'Input Data'!D13</f>
        <v>0</v>
      </c>
      <c r="L7" s="96" t="s">
        <v>214</v>
      </c>
      <c r="M7" s="1184">
        <f>'Input Data'!F13</f>
        <v>0</v>
      </c>
      <c r="N7" s="1185"/>
      <c r="O7" s="141"/>
    </row>
    <row r="8" spans="1:15" ht="15.75" thickTop="1" x14ac:dyDescent="0.2">
      <c r="A8" s="54" t="s">
        <v>206</v>
      </c>
      <c r="B8" s="229"/>
      <c r="C8" s="1186">
        <f>'Input Data'!F5</f>
        <v>0</v>
      </c>
      <c r="D8" s="1187"/>
      <c r="E8" s="1187"/>
      <c r="F8" s="1187"/>
      <c r="G8" s="1187"/>
      <c r="H8" s="237" t="s">
        <v>213</v>
      </c>
      <c r="I8" s="100">
        <f>'Input Data'!F6</f>
        <v>0</v>
      </c>
      <c r="J8" s="142" t="s">
        <v>207</v>
      </c>
      <c r="K8" s="229"/>
      <c r="M8" s="771">
        <f>'Input Data'!$D$5</f>
        <v>0</v>
      </c>
      <c r="N8" s="681"/>
      <c r="O8" s="135"/>
    </row>
    <row r="9" spans="1:15" x14ac:dyDescent="0.2">
      <c r="A9" s="54" t="s">
        <v>119</v>
      </c>
      <c r="B9" s="34"/>
      <c r="C9" s="1188" t="str">
        <f>'Input Data'!D14</f>
        <v>1</v>
      </c>
      <c r="D9" s="1189"/>
      <c r="E9" s="1189"/>
      <c r="F9" s="1189"/>
      <c r="G9" s="1190"/>
      <c r="H9" s="37" t="s">
        <v>236</v>
      </c>
      <c r="I9" s="98">
        <f>'Input Data'!F7</f>
        <v>0</v>
      </c>
      <c r="J9" s="142" t="s">
        <v>208</v>
      </c>
      <c r="K9" s="229"/>
      <c r="M9" s="772">
        <f>'Input Data'!$D$6</f>
        <v>0</v>
      </c>
      <c r="N9" s="134"/>
      <c r="O9" s="53"/>
    </row>
    <row r="10" spans="1:15" x14ac:dyDescent="0.2">
      <c r="A10" s="51" t="s">
        <v>196</v>
      </c>
      <c r="B10" s="129"/>
      <c r="C10" s="1194">
        <f>'Input Data'!D15</f>
        <v>0</v>
      </c>
      <c r="D10" s="1190"/>
      <c r="E10" s="1190"/>
      <c r="F10" s="1190"/>
      <c r="G10" s="1190"/>
      <c r="H10" s="129"/>
      <c r="I10" s="52"/>
      <c r="J10" s="37" t="s">
        <v>20</v>
      </c>
      <c r="K10" s="34"/>
      <c r="L10" s="52"/>
      <c r="M10" s="52"/>
      <c r="N10" s="773">
        <f>'Input Data'!$D$20</f>
        <v>0</v>
      </c>
      <c r="O10" s="53"/>
    </row>
    <row r="11" spans="1:15" x14ac:dyDescent="0.2">
      <c r="A11" s="54" t="s">
        <v>125</v>
      </c>
      <c r="B11" s="34"/>
      <c r="C11" s="1195">
        <f>'Input Data'!D21</f>
        <v>0</v>
      </c>
      <c r="D11" s="1195"/>
      <c r="E11" s="1195"/>
      <c r="F11" s="1195"/>
      <c r="G11" s="1195"/>
      <c r="H11" s="52"/>
      <c r="I11" s="52"/>
      <c r="J11" s="55" t="s">
        <v>126</v>
      </c>
      <c r="K11" s="34"/>
      <c r="L11" s="1196" t="str">
        <f>IF('Input Data'!E23=1,"PRELIMINARY DESIGN",IF('Input Data'!E23=2,"DESIGN &amp; TENDER",IF('Input Data'!E23=3,"CONSTRUCTION",IF('Input Data'!E23=4,"COMPLETION"))))</f>
        <v>PRELIMINARY DESIGN</v>
      </c>
      <c r="M11" s="1196"/>
      <c r="N11" s="1196"/>
      <c r="O11" s="1197"/>
    </row>
    <row r="12" spans="1:15" x14ac:dyDescent="0.2">
      <c r="A12" s="54" t="s">
        <v>38</v>
      </c>
      <c r="B12" s="34"/>
      <c r="C12" s="1198">
        <f>'Input Data'!$D$16</f>
        <v>0</v>
      </c>
      <c r="D12" s="1199"/>
      <c r="E12" s="1199"/>
      <c r="F12" s="1199"/>
      <c r="G12" s="1199"/>
      <c r="H12" s="57"/>
      <c r="I12" s="57"/>
      <c r="J12" s="1200" t="s">
        <v>163</v>
      </c>
      <c r="K12" s="1199"/>
      <c r="L12" s="1204">
        <f>'Input Data'!D19</f>
        <v>0</v>
      </c>
      <c r="M12" s="1204"/>
      <c r="N12" s="1205"/>
      <c r="O12" s="56"/>
    </row>
    <row r="13" spans="1:15" x14ac:dyDescent="0.2">
      <c r="A13" s="54" t="s">
        <v>39</v>
      </c>
      <c r="B13" s="34"/>
      <c r="C13" s="1201" t="str">
        <f>'Input Data'!$D$18</f>
        <v>TIME BASED FEES</v>
      </c>
      <c r="D13" s="1199"/>
      <c r="E13" s="1199"/>
      <c r="F13" s="1199"/>
      <c r="G13" s="1199"/>
      <c r="H13" s="58"/>
      <c r="I13" s="52"/>
      <c r="J13" s="37" t="s">
        <v>23</v>
      </c>
      <c r="K13" s="34"/>
      <c r="L13" s="1202">
        <f>'Input Data'!$D$22</f>
        <v>0</v>
      </c>
      <c r="M13" s="1190"/>
      <c r="N13" s="52"/>
      <c r="O13" s="53"/>
    </row>
    <row r="14" spans="1:15" ht="15.75" thickBot="1" x14ac:dyDescent="0.25">
      <c r="A14" s="59" t="s">
        <v>138</v>
      </c>
      <c r="B14" s="31"/>
      <c r="C14" s="1222" t="str">
        <f>IF('Input Data'!$C$8="e", "ENGINEERING PROJECT","USE OTHER INVOICE")</f>
        <v>USE OTHER INVOICE</v>
      </c>
      <c r="D14" s="1185"/>
      <c r="E14" s="1185"/>
      <c r="F14" s="1185"/>
      <c r="G14" s="1185"/>
      <c r="H14" s="60"/>
      <c r="I14" s="43"/>
      <c r="J14" s="61" t="s">
        <v>127</v>
      </c>
      <c r="K14" s="31"/>
      <c r="L14" s="62" t="s">
        <v>128</v>
      </c>
      <c r="M14" s="1223">
        <f>'Input Data'!D7</f>
        <v>0</v>
      </c>
      <c r="N14" s="1224"/>
      <c r="O14" s="1225"/>
    </row>
    <row r="15" spans="1:15" ht="15.75" thickTop="1" x14ac:dyDescent="0.2">
      <c r="A15" s="1226"/>
      <c r="B15" s="1227"/>
      <c r="C15" s="1227"/>
      <c r="D15" s="1227"/>
      <c r="E15" s="1227"/>
      <c r="F15" s="1227"/>
      <c r="G15" s="1227"/>
      <c r="H15" s="34"/>
      <c r="I15" s="38"/>
      <c r="J15" s="1228" t="s">
        <v>129</v>
      </c>
      <c r="K15" s="1229"/>
      <c r="L15" s="1229"/>
      <c r="M15" s="1229"/>
      <c r="N15" s="1229"/>
      <c r="O15" s="658">
        <f>IF('Input Data'!$F$32=1,80%*'Input Data'!$H$37,'Input Data'!$H$37)</f>
        <v>0</v>
      </c>
    </row>
    <row r="16" spans="1:15" ht="15.75" thickBot="1" x14ac:dyDescent="0.25">
      <c r="A16" s="1230"/>
      <c r="B16" s="1231"/>
      <c r="C16" s="1231"/>
      <c r="D16" s="1231"/>
      <c r="E16" s="1231"/>
      <c r="F16" s="1231"/>
      <c r="G16" s="1231"/>
      <c r="H16" s="31"/>
      <c r="I16" s="32"/>
      <c r="J16" s="1192" t="s">
        <v>142</v>
      </c>
      <c r="K16" s="1193"/>
      <c r="L16" s="1193"/>
      <c r="M16" s="1193"/>
      <c r="N16" s="1193"/>
      <c r="O16" s="659">
        <f>IF('Input Data'!$F$32=1,80%*'Input Data'!$H$39,'Input Data'!$H$39)</f>
        <v>0</v>
      </c>
    </row>
    <row r="17" spans="1:15" ht="15.75" thickTop="1" x14ac:dyDescent="0.2">
      <c r="A17" s="143" t="s">
        <v>35</v>
      </c>
      <c r="B17" s="104"/>
      <c r="C17" s="115"/>
      <c r="D17" s="111"/>
      <c r="E17" s="111"/>
      <c r="F17" s="111"/>
      <c r="G17" s="144"/>
      <c r="H17" s="145"/>
      <c r="I17" s="146">
        <f>IF('Input Data'!C8="e",IF('Input Data'!$C$17=1,0,IF('Input Data'!$C$17=2,VLOOKUP($O$15,SCALE_2004E,3),IF('Input Data'!$C$17=3,VLOOKUP($O$15,SCALE_2005E,3)))),0)</f>
        <v>0</v>
      </c>
      <c r="J17" s="247" t="s">
        <v>130</v>
      </c>
      <c r="K17" s="148">
        <f>IF('Input Data'!C8="e",IF('Input Data'!$C$17=1,0,IF('Input Data'!$C$17=2,VLOOKUP($O$15,SCALE_2004E,4),IF('Input Data'!$C$17=3,VLOOKUP($O$15,SCALE_2005E,4)))),0)</f>
        <v>0</v>
      </c>
      <c r="L17" s="149" t="s">
        <v>1</v>
      </c>
      <c r="M17" s="150">
        <f>IF('Input Data'!C8="e",O15-(IF('Input Data'!C17=1,0,IF('Input Data'!C17=2,VLOOKUP($O$15,SCALE_2004E,1),IF('Input Data'!$C$17=3,VLOOKUP($O$15,SCALE_2005E,1))))),0)</f>
        <v>0</v>
      </c>
      <c r="N17" s="149" t="s">
        <v>3</v>
      </c>
      <c r="O17" s="660">
        <f>I17+K17*M17</f>
        <v>0</v>
      </c>
    </row>
    <row r="18" spans="1:15" ht="15.75" thickBot="1" x14ac:dyDescent="0.25">
      <c r="A18" s="114"/>
      <c r="B18" s="104"/>
      <c r="C18" s="115"/>
      <c r="D18" s="113"/>
      <c r="E18" s="113"/>
      <c r="F18" s="113"/>
      <c r="G18" s="115"/>
      <c r="H18" s="115"/>
      <c r="I18" s="152"/>
      <c r="J18" s="146"/>
      <c r="K18" s="148"/>
      <c r="L18" s="146"/>
      <c r="M18" s="146"/>
      <c r="N18" s="146"/>
      <c r="O18" s="661"/>
    </row>
    <row r="19" spans="1:15" x14ac:dyDescent="0.2">
      <c r="A19" s="114"/>
      <c r="B19" s="104"/>
      <c r="C19" s="104"/>
      <c r="D19" s="104"/>
      <c r="E19" s="104"/>
      <c r="F19" s="104"/>
      <c r="G19" s="115"/>
      <c r="H19" s="145"/>
      <c r="I19" s="146"/>
      <c r="J19" s="146"/>
      <c r="K19" s="148"/>
      <c r="L19" s="153"/>
      <c r="M19" s="146"/>
      <c r="N19" s="149"/>
      <c r="O19" s="660">
        <f>O17</f>
        <v>0</v>
      </c>
    </row>
    <row r="20" spans="1:15" ht="15.75" thickBot="1" x14ac:dyDescent="0.25">
      <c r="A20" s="154"/>
      <c r="B20" s="119"/>
      <c r="C20" s="155"/>
      <c r="D20" s="156"/>
      <c r="E20" s="156"/>
      <c r="F20" s="156"/>
      <c r="G20" s="157"/>
      <c r="H20" s="158"/>
      <c r="I20" s="159"/>
      <c r="J20" s="159"/>
      <c r="K20" s="159"/>
      <c r="L20" s="159"/>
      <c r="M20" s="159"/>
      <c r="N20" s="159"/>
      <c r="O20" s="662"/>
    </row>
    <row r="21" spans="1:15" ht="18.75" thickTop="1" x14ac:dyDescent="0.2">
      <c r="A21" s="161" t="s">
        <v>164</v>
      </c>
      <c r="B21" s="162"/>
      <c r="C21" s="162"/>
      <c r="D21" s="162"/>
      <c r="E21" s="162"/>
      <c r="F21" s="162"/>
      <c r="G21" s="162"/>
      <c r="H21" s="162"/>
      <c r="I21" s="162"/>
      <c r="J21" s="162"/>
      <c r="K21" s="162"/>
      <c r="L21" s="162"/>
      <c r="M21" s="162"/>
      <c r="N21" s="162"/>
      <c r="O21" s="660"/>
    </row>
    <row r="22" spans="1:15" ht="27.75" customHeight="1" thickBot="1" x14ac:dyDescent="0.25">
      <c r="A22" s="1212" t="s">
        <v>223</v>
      </c>
      <c r="B22" s="1213"/>
      <c r="C22" s="1213"/>
      <c r="D22" s="1213"/>
      <c r="E22" s="1213"/>
      <c r="F22" s="104"/>
      <c r="G22" s="131"/>
      <c r="H22" s="111"/>
      <c r="I22" s="657">
        <f>IF('Input Data'!$E$23=1,Scales!$G$24,IF('Input Data'!$E$23=2,Scales!$G$25,0.6))</f>
        <v>0.2</v>
      </c>
      <c r="J22" s="149" t="s">
        <v>2</v>
      </c>
      <c r="K22" s="164">
        <f>'Input Data'!H33</f>
        <v>0</v>
      </c>
      <c r="L22" s="153" t="s">
        <v>28</v>
      </c>
      <c r="M22" s="146">
        <f>$O$19</f>
        <v>0</v>
      </c>
      <c r="N22" s="152"/>
      <c r="O22" s="660">
        <f>IF('Input Data'!D25="Y",0,IF(K23=0,0,I22*(K22/K23*M22)))</f>
        <v>0</v>
      </c>
    </row>
    <row r="23" spans="1:15" x14ac:dyDescent="0.2">
      <c r="A23" s="1214"/>
      <c r="B23" s="1213"/>
      <c r="C23" s="1213"/>
      <c r="D23" s="1213"/>
      <c r="E23" s="1213"/>
      <c r="F23" s="104"/>
      <c r="G23" s="165"/>
      <c r="H23" s="113"/>
      <c r="I23" s="112"/>
      <c r="J23" s="146"/>
      <c r="K23" s="146">
        <f>$O$15</f>
        <v>0</v>
      </c>
      <c r="L23" s="153"/>
      <c r="M23" s="146"/>
      <c r="N23" s="152"/>
      <c r="O23" s="660"/>
    </row>
    <row r="24" spans="1:15" x14ac:dyDescent="0.2">
      <c r="A24" s="123"/>
      <c r="B24" s="103"/>
      <c r="C24" s="104"/>
      <c r="D24" s="104"/>
      <c r="E24" s="104"/>
      <c r="F24" s="104"/>
      <c r="G24" s="116"/>
      <c r="H24" s="117"/>
      <c r="I24" s="105"/>
      <c r="J24" s="166"/>
      <c r="K24" s="166"/>
      <c r="L24" s="167"/>
      <c r="M24" s="166"/>
      <c r="N24" s="166"/>
      <c r="O24" s="663"/>
    </row>
    <row r="25" spans="1:15" ht="15.75" thickBot="1" x14ac:dyDescent="0.25">
      <c r="A25" s="1215" t="s">
        <v>224</v>
      </c>
      <c r="B25" s="1216"/>
      <c r="C25" s="1217"/>
      <c r="D25" s="1217"/>
      <c r="E25" s="112"/>
      <c r="F25" s="130"/>
      <c r="G25" s="116">
        <f>IF('Input Data'!$H$34&gt;0,1.25,0)</f>
        <v>0</v>
      </c>
      <c r="H25" s="111" t="s">
        <v>1</v>
      </c>
      <c r="I25" s="657">
        <f>IF('Input Data'!$E$23=1,Scales!$G$24,IF('Input Data'!$E$23=2,Scales!$G$25,0.6))</f>
        <v>0.2</v>
      </c>
      <c r="J25" s="149" t="s">
        <v>2</v>
      </c>
      <c r="K25" s="164">
        <f>'Input Data'!H34</f>
        <v>0</v>
      </c>
      <c r="L25" s="153" t="s">
        <v>28</v>
      </c>
      <c r="M25" s="146">
        <f>$O$19</f>
        <v>0</v>
      </c>
      <c r="N25" s="146"/>
      <c r="O25" s="660">
        <f>IF('Input Data'!D25="Y",0,IF(K26=0,0,G25*I25*K25/K26*M25))</f>
        <v>0</v>
      </c>
    </row>
    <row r="26" spans="1:15" x14ac:dyDescent="0.2">
      <c r="A26" s="1218"/>
      <c r="B26" s="1219"/>
      <c r="C26" s="1219"/>
      <c r="D26" s="1219"/>
      <c r="E26" s="104"/>
      <c r="F26" s="104"/>
      <c r="G26" s="116"/>
      <c r="H26" s="117"/>
      <c r="I26" s="105"/>
      <c r="J26" s="166"/>
      <c r="K26" s="146">
        <f>$O$15</f>
        <v>0</v>
      </c>
      <c r="L26" s="167"/>
      <c r="M26" s="166"/>
      <c r="N26" s="166"/>
      <c r="O26" s="663"/>
    </row>
    <row r="27" spans="1:15" x14ac:dyDescent="0.2">
      <c r="A27" s="28"/>
      <c r="B27" s="29"/>
      <c r="C27" s="29"/>
      <c r="D27" s="29"/>
      <c r="E27" s="104"/>
      <c r="F27" s="104"/>
      <c r="G27" s="116"/>
      <c r="H27" s="117"/>
      <c r="I27" s="112"/>
      <c r="J27" s="149"/>
      <c r="K27" s="169"/>
      <c r="L27" s="167"/>
      <c r="M27" s="169"/>
      <c r="N27" s="166"/>
      <c r="O27" s="663"/>
    </row>
    <row r="28" spans="1:15" ht="15.75" thickBot="1" x14ac:dyDescent="0.25">
      <c r="A28" s="1208" t="s">
        <v>159</v>
      </c>
      <c r="B28" s="1209"/>
      <c r="C28" s="1209"/>
      <c r="D28" s="1209"/>
      <c r="E28" s="104"/>
      <c r="F28" s="104"/>
      <c r="G28" s="116">
        <f>IF('Input Data'!$H$35&gt;0,0.25,0)</f>
        <v>0</v>
      </c>
      <c r="H28" s="117"/>
      <c r="I28" s="657">
        <f>IF('Input Data'!$E$23=1,Scales!$G$24,IF('Input Data'!$E$23=2,Scales!$G$25,0.6))</f>
        <v>0.2</v>
      </c>
      <c r="J28" s="149" t="s">
        <v>2</v>
      </c>
      <c r="K28" s="164">
        <f>'Input Data'!H35</f>
        <v>0</v>
      </c>
      <c r="L28" s="167" t="s">
        <v>28</v>
      </c>
      <c r="M28" s="146">
        <f>$O$19</f>
        <v>0</v>
      </c>
      <c r="N28" s="111"/>
      <c r="O28" s="660">
        <f>IF('Input Data'!D25="Y",0,IF(K29=0,0,G28*I28*K28/K29*M28))</f>
        <v>0</v>
      </c>
    </row>
    <row r="29" spans="1:15" x14ac:dyDescent="0.2">
      <c r="A29" s="1210"/>
      <c r="B29" s="1211"/>
      <c r="C29" s="1211"/>
      <c r="D29" s="1211"/>
      <c r="E29" s="104"/>
      <c r="F29" s="104"/>
      <c r="G29" s="116"/>
      <c r="H29" s="117"/>
      <c r="I29" s="112"/>
      <c r="J29" s="149"/>
      <c r="K29" s="146">
        <f>$O$15</f>
        <v>0</v>
      </c>
      <c r="L29" s="167"/>
      <c r="M29" s="169"/>
      <c r="N29" s="166"/>
      <c r="O29" s="663"/>
    </row>
    <row r="30" spans="1:15" x14ac:dyDescent="0.2">
      <c r="A30" s="102"/>
      <c r="B30" s="103"/>
      <c r="C30" s="104"/>
      <c r="D30" s="104"/>
      <c r="E30" s="104"/>
      <c r="F30" s="104"/>
      <c r="G30" s="116"/>
      <c r="H30" s="117"/>
      <c r="I30" s="112"/>
      <c r="J30" s="149"/>
      <c r="K30" s="169"/>
      <c r="L30" s="167"/>
      <c r="M30" s="169"/>
      <c r="N30" s="166"/>
      <c r="O30" s="663"/>
    </row>
    <row r="31" spans="1:15" ht="15.75" thickBot="1" x14ac:dyDescent="0.25">
      <c r="A31" s="1208" t="s">
        <v>229</v>
      </c>
      <c r="B31" s="1209"/>
      <c r="C31" s="1209"/>
      <c r="D31" s="1209"/>
      <c r="E31" s="116">
        <f>IF('Input Data'!$H$36&gt;0,0.25,0)</f>
        <v>0</v>
      </c>
      <c r="F31" s="111" t="s">
        <v>1</v>
      </c>
      <c r="G31" s="116">
        <f>IF('Input Data'!$H$36&gt;0,1.25,0)</f>
        <v>0</v>
      </c>
      <c r="H31" s="111" t="s">
        <v>1</v>
      </c>
      <c r="I31" s="657">
        <f>IF('Input Data'!$E$23=1,Scales!$G$24,IF('Input Data'!$E$23=2,Scales!$G$25,0.6))</f>
        <v>0.2</v>
      </c>
      <c r="J31" s="149" t="s">
        <v>2</v>
      </c>
      <c r="K31" s="164">
        <f>'Input Data'!H36</f>
        <v>0</v>
      </c>
      <c r="L31" s="111" t="s">
        <v>1</v>
      </c>
      <c r="M31" s="146">
        <f>$O$19</f>
        <v>0</v>
      </c>
      <c r="N31" s="166"/>
      <c r="O31" s="660">
        <f>IF('Input Data'!D25="Y",0,IF(K32=0,0,(E31*G31*I31*K31/K32*M31)))</f>
        <v>0</v>
      </c>
    </row>
    <row r="32" spans="1:15" x14ac:dyDescent="0.2">
      <c r="A32" s="1210"/>
      <c r="B32" s="1211"/>
      <c r="C32" s="1211"/>
      <c r="D32" s="1211"/>
      <c r="E32" s="101"/>
      <c r="F32" s="101"/>
      <c r="G32" s="116"/>
      <c r="H32" s="117"/>
      <c r="I32" s="112"/>
      <c r="J32" s="166"/>
      <c r="K32" s="146">
        <f>$O$15</f>
        <v>0</v>
      </c>
      <c r="L32" s="167"/>
      <c r="M32" s="166"/>
      <c r="N32" s="166"/>
      <c r="O32" s="663"/>
    </row>
    <row r="33" spans="1:15" x14ac:dyDescent="0.2">
      <c r="A33" s="118"/>
      <c r="B33" s="124"/>
      <c r="C33" s="124"/>
      <c r="D33" s="124"/>
      <c r="E33" s="124"/>
      <c r="F33" s="124"/>
      <c r="G33" s="124"/>
      <c r="H33" s="124"/>
      <c r="I33" s="170"/>
      <c r="J33" s="170"/>
      <c r="K33" s="171"/>
      <c r="L33" s="171"/>
      <c r="M33" s="171"/>
      <c r="N33" s="171"/>
      <c r="O33" s="664"/>
    </row>
    <row r="34" spans="1:15" x14ac:dyDescent="0.2">
      <c r="A34" s="125" t="s">
        <v>239</v>
      </c>
      <c r="B34" s="103"/>
      <c r="C34" s="104"/>
      <c r="D34" s="104"/>
      <c r="E34" s="104"/>
      <c r="F34" s="104"/>
      <c r="G34" s="808">
        <f>IF('Input Data'!$E$23=1,1,IF('Input Data'!$E$23&lt;4,'Input Data'!$D$24,1))</f>
        <v>1</v>
      </c>
      <c r="H34" s="113" t="s">
        <v>28</v>
      </c>
      <c r="I34" s="121">
        <f>IF('Input Data'!$E$28="y",0.07,0)</f>
        <v>0</v>
      </c>
      <c r="J34" s="111" t="s">
        <v>1</v>
      </c>
      <c r="K34" s="657">
        <f>IF('Input Data'!$E$23=1,Scales!$G$24,IF('Input Data'!$E$23=2,Scales!$G$25,0.6))</f>
        <v>0.2</v>
      </c>
      <c r="L34" s="153" t="s">
        <v>28</v>
      </c>
      <c r="M34" s="146">
        <f>O17</f>
        <v>0</v>
      </c>
      <c r="N34" s="149" t="s">
        <v>3</v>
      </c>
      <c r="O34" s="663">
        <f>IF('Input Data'!C8="E",G34*I34*K34*M34,0)</f>
        <v>0</v>
      </c>
    </row>
    <row r="35" spans="1:15" x14ac:dyDescent="0.2">
      <c r="A35" s="102"/>
      <c r="B35" s="103"/>
      <c r="C35" s="104"/>
      <c r="D35" s="104"/>
      <c r="E35" s="104"/>
      <c r="F35" s="104"/>
      <c r="G35" s="104"/>
      <c r="H35" s="113"/>
      <c r="I35" s="121"/>
      <c r="J35" s="111"/>
      <c r="K35" s="121"/>
      <c r="L35" s="149"/>
      <c r="M35" s="146"/>
      <c r="N35" s="149"/>
      <c r="O35" s="663"/>
    </row>
    <row r="36" spans="1:15" x14ac:dyDescent="0.2">
      <c r="A36" s="125" t="s">
        <v>36</v>
      </c>
      <c r="B36" s="103"/>
      <c r="C36" s="104"/>
      <c r="D36" s="104"/>
      <c r="E36" s="104"/>
      <c r="F36" s="104"/>
      <c r="G36" s="808">
        <f>IF('Input Data'!$E$23=1,1,IF('Input Data'!$E$23&lt;4,'Input Data'!$D$24,1))</f>
        <v>1</v>
      </c>
      <c r="H36" s="113" t="s">
        <v>28</v>
      </c>
      <c r="I36" s="105">
        <f>IF('Input Data'!$E$27="y",0.01,0)</f>
        <v>0</v>
      </c>
      <c r="J36" s="111" t="s">
        <v>1</v>
      </c>
      <c r="K36" s="657">
        <f>IF('Input Data'!$E$23=1,Scales!$G$24,IF('Input Data'!$E$23=2,Scales!$G$25,0.6))</f>
        <v>0.2</v>
      </c>
      <c r="L36" s="153" t="s">
        <v>28</v>
      </c>
      <c r="M36" s="166">
        <f>O16</f>
        <v>0</v>
      </c>
      <c r="N36" s="149" t="s">
        <v>3</v>
      </c>
      <c r="O36" s="663">
        <f>IF('Input Data'!$C$8="e",G36*I36*K36*M36,0)</f>
        <v>0</v>
      </c>
    </row>
    <row r="37" spans="1:15" x14ac:dyDescent="0.2">
      <c r="A37" s="102"/>
      <c r="B37" s="103"/>
      <c r="C37" s="104"/>
      <c r="D37" s="104"/>
      <c r="E37" s="104"/>
      <c r="F37" s="104"/>
      <c r="G37" s="104"/>
      <c r="H37" s="104"/>
      <c r="I37" s="105"/>
      <c r="J37" s="111"/>
      <c r="K37" s="112"/>
      <c r="L37" s="149"/>
      <c r="M37" s="166"/>
      <c r="N37" s="149"/>
      <c r="O37" s="663"/>
    </row>
    <row r="38" spans="1:15" ht="15.75" thickBot="1" x14ac:dyDescent="0.25">
      <c r="A38" s="106"/>
      <c r="B38" s="107"/>
      <c r="C38" s="107"/>
      <c r="D38" s="107"/>
      <c r="E38" s="107"/>
      <c r="F38" s="107"/>
      <c r="G38" s="108"/>
      <c r="H38" s="108" t="s">
        <v>160</v>
      </c>
      <c r="I38" s="109"/>
      <c r="J38" s="172"/>
      <c r="K38" s="173"/>
      <c r="L38" s="109"/>
      <c r="M38" s="109"/>
      <c r="N38" s="109"/>
      <c r="O38" s="233">
        <f>IF('Input Data'!C8="e",SUM(O22:O37),0)</f>
        <v>0</v>
      </c>
    </row>
    <row r="39" spans="1:15" ht="18.75" thickTop="1" x14ac:dyDescent="0.2">
      <c r="A39" s="110" t="s">
        <v>177</v>
      </c>
      <c r="B39" s="103"/>
      <c r="C39" s="103"/>
      <c r="D39" s="103"/>
      <c r="E39" s="103"/>
      <c r="F39" s="103"/>
      <c r="G39" s="103"/>
      <c r="H39" s="103"/>
      <c r="I39" s="103"/>
      <c r="J39" s="103"/>
      <c r="K39" s="103"/>
      <c r="L39" s="103"/>
      <c r="M39" s="174"/>
      <c r="N39" s="103"/>
      <c r="O39" s="663"/>
    </row>
    <row r="40" spans="1:15" ht="15.75" thickBot="1" x14ac:dyDescent="0.25">
      <c r="A40" s="1212" t="s">
        <v>225</v>
      </c>
      <c r="B40" s="1213"/>
      <c r="C40" s="1213"/>
      <c r="D40" s="1213"/>
      <c r="E40" s="111"/>
      <c r="F40" s="111"/>
      <c r="G40" s="104"/>
      <c r="H40" s="104"/>
      <c r="I40" s="112">
        <f>IF('Input Data'!$E$23&lt;3,0,IF('Input Data'!$E$23=3,0.35,IF('Input Data'!$E$23=4,0.4)))</f>
        <v>0</v>
      </c>
      <c r="J40" s="145" t="s">
        <v>2</v>
      </c>
      <c r="K40" s="176">
        <f>'Input Data'!$H$41</f>
        <v>0</v>
      </c>
      <c r="L40" s="153" t="s">
        <v>28</v>
      </c>
      <c r="M40" s="150">
        <f>O19</f>
        <v>0</v>
      </c>
      <c r="N40" s="146"/>
      <c r="O40" s="660">
        <f>IF(K41=0,0,(I40*K40/K41*M40))</f>
        <v>0</v>
      </c>
    </row>
    <row r="41" spans="1:15" x14ac:dyDescent="0.2">
      <c r="A41" s="1214"/>
      <c r="B41" s="1213"/>
      <c r="C41" s="1213"/>
      <c r="D41" s="1213"/>
      <c r="E41" s="113"/>
      <c r="F41" s="113"/>
      <c r="G41" s="104"/>
      <c r="H41" s="104"/>
      <c r="I41" s="112"/>
      <c r="J41" s="115"/>
      <c r="K41" s="146">
        <f>$O$15</f>
        <v>0</v>
      </c>
      <c r="L41" s="153"/>
      <c r="M41" s="146"/>
      <c r="N41" s="146"/>
      <c r="O41" s="660"/>
    </row>
    <row r="42" spans="1:15" x14ac:dyDescent="0.2">
      <c r="A42" s="114"/>
      <c r="B42" s="104"/>
      <c r="C42" s="115"/>
      <c r="D42" s="113"/>
      <c r="E42" s="113"/>
      <c r="F42" s="113"/>
      <c r="G42" s="104"/>
      <c r="H42" s="104"/>
      <c r="I42" s="112"/>
      <c r="J42" s="115"/>
      <c r="K42" s="146"/>
      <c r="L42" s="153"/>
      <c r="M42" s="146"/>
      <c r="N42" s="146"/>
      <c r="O42" s="660"/>
    </row>
    <row r="43" spans="1:15" ht="15.75" thickBot="1" x14ac:dyDescent="0.25">
      <c r="A43" s="1215" t="s">
        <v>224</v>
      </c>
      <c r="B43" s="1216"/>
      <c r="C43" s="1217"/>
      <c r="D43" s="1213"/>
      <c r="E43" s="111"/>
      <c r="F43" s="111"/>
      <c r="G43" s="116">
        <f>IF('Input Data'!$H$42&gt;0,1.25,0)</f>
        <v>0</v>
      </c>
      <c r="H43" s="113" t="s">
        <v>28</v>
      </c>
      <c r="I43" s="112">
        <f>IF('Input Data'!$E$23&lt;3,0,IF('Input Data'!$E$23=3,0.35,IF('Input Data'!$E$23=4,0.4)))</f>
        <v>0</v>
      </c>
      <c r="J43" s="145" t="s">
        <v>2</v>
      </c>
      <c r="K43" s="176">
        <f>'Input Data'!$H$42</f>
        <v>0</v>
      </c>
      <c r="L43" s="153" t="s">
        <v>28</v>
      </c>
      <c r="M43" s="146">
        <f>O19</f>
        <v>0</v>
      </c>
      <c r="N43" s="149"/>
      <c r="O43" s="660">
        <f>IF(K44=0,0,(G43*I43*K43/K44*M43))</f>
        <v>0</v>
      </c>
    </row>
    <row r="44" spans="1:15" x14ac:dyDescent="0.2">
      <c r="A44" s="1214"/>
      <c r="B44" s="1213"/>
      <c r="C44" s="1213"/>
      <c r="D44" s="1213"/>
      <c r="E44" s="117"/>
      <c r="F44" s="117"/>
      <c r="G44" s="104"/>
      <c r="H44" s="113"/>
      <c r="I44" s="105"/>
      <c r="J44" s="103"/>
      <c r="K44" s="146">
        <f>$O$15</f>
        <v>0</v>
      </c>
      <c r="L44" s="167"/>
      <c r="M44" s="166"/>
      <c r="N44" s="166"/>
      <c r="O44" s="663"/>
    </row>
    <row r="45" spans="1:15" x14ac:dyDescent="0.2">
      <c r="A45" s="118"/>
      <c r="B45" s="119"/>
      <c r="C45" s="119"/>
      <c r="D45" s="119"/>
      <c r="E45" s="119"/>
      <c r="F45" s="119"/>
      <c r="G45" s="119"/>
      <c r="H45" s="807"/>
      <c r="I45" s="120"/>
      <c r="J45" s="119"/>
      <c r="K45" s="177"/>
      <c r="L45" s="178"/>
      <c r="M45" s="177"/>
      <c r="N45" s="177"/>
      <c r="O45" s="664"/>
    </row>
    <row r="46" spans="1:15" x14ac:dyDescent="0.2">
      <c r="A46" s="125" t="s">
        <v>239</v>
      </c>
      <c r="B46" s="103"/>
      <c r="C46" s="104"/>
      <c r="D46" s="104"/>
      <c r="E46" s="104"/>
      <c r="F46" s="104"/>
      <c r="G46" s="121">
        <f>IF('Input Data'!E23&gt;2,'Input Data'!H43/'Input Data'!H37,0)</f>
        <v>0</v>
      </c>
      <c r="H46" s="113" t="s">
        <v>28</v>
      </c>
      <c r="I46" s="121">
        <f>IF('Input Data'!$E$28="y",0.07,0)</f>
        <v>0</v>
      </c>
      <c r="J46" s="111" t="s">
        <v>1</v>
      </c>
      <c r="K46" s="112">
        <f>IF('Input Data'!$E$23&lt;3,0,IF('Input Data'!$E$23=3,0.35,IF('Input Data'!$E$23=4,0.4)))</f>
        <v>0</v>
      </c>
      <c r="L46" s="153" t="s">
        <v>28</v>
      </c>
      <c r="M46" s="146">
        <f>O17</f>
        <v>0</v>
      </c>
      <c r="N46" s="149" t="s">
        <v>3</v>
      </c>
      <c r="O46" s="663">
        <f>G46*I46*K46*M46</f>
        <v>0</v>
      </c>
    </row>
    <row r="47" spans="1:15" x14ac:dyDescent="0.2">
      <c r="A47" s="102"/>
      <c r="B47" s="103"/>
      <c r="C47" s="104"/>
      <c r="D47" s="104"/>
      <c r="E47" s="104"/>
      <c r="F47" s="104"/>
      <c r="G47" s="104"/>
      <c r="H47" s="113"/>
      <c r="I47" s="121"/>
      <c r="J47" s="111"/>
      <c r="K47" s="121"/>
      <c r="L47" s="153"/>
      <c r="M47" s="146"/>
      <c r="N47" s="149"/>
      <c r="O47" s="663"/>
    </row>
    <row r="48" spans="1:15" x14ac:dyDescent="0.2">
      <c r="A48" s="125" t="s">
        <v>36</v>
      </c>
      <c r="B48" s="103"/>
      <c r="C48" s="104"/>
      <c r="D48" s="104"/>
      <c r="E48" s="104"/>
      <c r="F48" s="104"/>
      <c r="G48" s="121">
        <f>IF('Input Data'!E23&gt;2,'Input Data'!H44/'Input Data'!H39,0)</f>
        <v>0</v>
      </c>
      <c r="H48" s="113" t="s">
        <v>28</v>
      </c>
      <c r="I48" s="105">
        <f>IF('Input Data'!$E$27="y",0.01,0)</f>
        <v>0</v>
      </c>
      <c r="J48" s="111" t="s">
        <v>1</v>
      </c>
      <c r="K48" s="112">
        <f>IF('Input Data'!$E$23&lt;3,0,IF('Input Data'!$E$23=3,0.35,IF('Input Data'!$E$23=4,0.4)))</f>
        <v>0</v>
      </c>
      <c r="L48" s="153" t="s">
        <v>28</v>
      </c>
      <c r="M48" s="166">
        <f>O16</f>
        <v>0</v>
      </c>
      <c r="N48" s="149" t="s">
        <v>3</v>
      </c>
      <c r="O48" s="663">
        <f>IF('Input Data'!$C$8="e",G48*I48*K48*M48,0)</f>
        <v>0</v>
      </c>
    </row>
    <row r="49" spans="1:15" ht="15.75" thickBot="1" x14ac:dyDescent="0.25">
      <c r="A49" s="102"/>
      <c r="B49" s="103"/>
      <c r="C49" s="104"/>
      <c r="D49" s="104"/>
      <c r="E49" s="104"/>
      <c r="F49" s="104"/>
      <c r="G49" s="104"/>
      <c r="H49" s="104"/>
      <c r="I49" s="116"/>
      <c r="J49" s="111"/>
      <c r="K49" s="146"/>
      <c r="L49" s="149"/>
      <c r="M49" s="166"/>
      <c r="N49" s="149"/>
      <c r="O49" s="665"/>
    </row>
    <row r="50" spans="1:15" ht="15.75" thickBot="1" x14ac:dyDescent="0.25">
      <c r="A50" s="181"/>
      <c r="B50" s="182"/>
      <c r="C50" s="182"/>
      <c r="D50" s="183"/>
      <c r="E50" s="183"/>
      <c r="F50" s="183"/>
      <c r="G50" s="184"/>
      <c r="H50" s="185"/>
      <c r="I50" s="186" t="s">
        <v>132</v>
      </c>
      <c r="J50" s="187"/>
      <c r="K50" s="188"/>
      <c r="L50" s="188"/>
      <c r="M50" s="188"/>
      <c r="N50" s="188"/>
      <c r="O50" s="666">
        <f>IF( 'Input Data'!C8="e",IF('Input Data'!E23&lt;3,0,SUM(O40:O49)),0)</f>
        <v>0</v>
      </c>
    </row>
    <row r="51" spans="1:15" ht="15.75" x14ac:dyDescent="0.2">
      <c r="A51" s="230" t="s">
        <v>24</v>
      </c>
      <c r="B51" s="103"/>
      <c r="C51" s="103"/>
      <c r="D51" s="103"/>
      <c r="E51" s="103"/>
      <c r="F51" s="103"/>
      <c r="G51" s="103"/>
      <c r="H51" s="103"/>
      <c r="I51" s="103"/>
      <c r="J51" s="103"/>
      <c r="K51" s="103"/>
      <c r="L51" s="103"/>
      <c r="M51" s="103"/>
      <c r="N51" s="103"/>
      <c r="O51" s="667">
        <f>O38+O50</f>
        <v>0</v>
      </c>
    </row>
    <row r="52" spans="1:15" ht="18" x14ac:dyDescent="0.2">
      <c r="A52" s="110" t="s">
        <v>222</v>
      </c>
      <c r="B52" s="189"/>
      <c r="C52" s="189"/>
      <c r="D52" s="189"/>
      <c r="E52" s="189"/>
      <c r="F52" s="189"/>
      <c r="G52" s="189"/>
      <c r="H52" s="190"/>
      <c r="I52" s="191"/>
      <c r="J52" s="192"/>
      <c r="K52" s="189"/>
      <c r="L52" s="193"/>
      <c r="M52" s="189"/>
      <c r="N52" s="193"/>
      <c r="O52" s="668"/>
    </row>
    <row r="53" spans="1:15" x14ac:dyDescent="0.2">
      <c r="A53" s="122" t="s">
        <v>237</v>
      </c>
      <c r="B53" s="189"/>
      <c r="C53" s="189"/>
      <c r="D53" s="189"/>
      <c r="E53" s="189"/>
      <c r="F53" s="189"/>
      <c r="G53" s="189"/>
      <c r="H53" s="103"/>
      <c r="I53" s="194" t="s">
        <v>134</v>
      </c>
      <c r="J53" s="195"/>
      <c r="K53" s="196" t="s">
        <v>7</v>
      </c>
      <c r="L53" s="103"/>
      <c r="M53" s="196" t="s">
        <v>131</v>
      </c>
      <c r="N53" s="197" t="s">
        <v>122</v>
      </c>
      <c r="O53" s="663">
        <f>'Time Based'!H21</f>
        <v>0</v>
      </c>
    </row>
    <row r="54" spans="1:15" x14ac:dyDescent="0.2">
      <c r="A54" s="102" t="s">
        <v>133</v>
      </c>
      <c r="B54" s="103"/>
      <c r="C54" s="131"/>
      <c r="D54" s="131"/>
      <c r="E54" s="105">
        <f>IF('Input Data'!E29="Y",0.03,0)</f>
        <v>0</v>
      </c>
      <c r="F54" s="111" t="s">
        <v>1</v>
      </c>
      <c r="G54" s="144">
        <f>IF('Input Data'!$E$29="y",IF('Input Data'!$E$23=1,Scales!$G$24,IF('Input Data'!$E$23=2,Scales!$G$25,IF('Input Data'!$E$23=3,0.95,IF('Input Data'!$E$23=4,1)))),0)</f>
        <v>0</v>
      </c>
      <c r="H54" s="145" t="s">
        <v>2</v>
      </c>
      <c r="I54" s="209">
        <f>$O$17</f>
        <v>0</v>
      </c>
      <c r="J54" s="231" t="s">
        <v>122</v>
      </c>
      <c r="K54" s="232">
        <f>IF('Input Data'!E29="y",E54*G54*I54,0)</f>
        <v>0</v>
      </c>
      <c r="L54" s="103"/>
      <c r="M54" s="196" t="s">
        <v>131</v>
      </c>
      <c r="N54" s="197" t="s">
        <v>122</v>
      </c>
      <c r="O54" s="663">
        <f>IF('Time Based'!$H$37&lt;$K$54,'Time Based'!$H$37,$K$54)</f>
        <v>0</v>
      </c>
    </row>
    <row r="55" spans="1:15" x14ac:dyDescent="0.2">
      <c r="A55" s="102" t="s">
        <v>145</v>
      </c>
      <c r="B55" s="103"/>
      <c r="C55" s="105"/>
      <c r="D55" s="111"/>
      <c r="E55" s="111"/>
      <c r="F55" s="111"/>
      <c r="G55" s="144"/>
      <c r="H55" s="145"/>
      <c r="I55" s="144">
        <f>IF('Input Data'!$E$29="y",IF('Input Data'!$E$23=1,Scales!$G$24,IF('Input Data'!$E$23=2,Scales!$G$25,IF('Input Data'!$E$23=3,0.95,IF('Input Data'!$E$23=4,1)))),0)</f>
        <v>0</v>
      </c>
      <c r="J55" s="231" t="s">
        <v>28</v>
      </c>
      <c r="K55" s="232">
        <f>IF('Input Data'!$E$30="y",'Input Data'!$G$30,0)</f>
        <v>0</v>
      </c>
      <c r="L55" s="103"/>
      <c r="M55" s="196" t="s">
        <v>131</v>
      </c>
      <c r="N55" s="197"/>
      <c r="O55" s="663">
        <f>I55*K55</f>
        <v>0</v>
      </c>
    </row>
    <row r="56" spans="1:15" x14ac:dyDescent="0.2">
      <c r="A56" s="102" t="s">
        <v>255</v>
      </c>
      <c r="B56" s="103"/>
      <c r="C56" s="105"/>
      <c r="D56" s="111"/>
      <c r="E56" s="111"/>
      <c r="F56" s="111"/>
      <c r="G56" s="144"/>
      <c r="H56" s="145"/>
      <c r="I56" s="209" t="s">
        <v>257</v>
      </c>
      <c r="J56" s="231"/>
      <c r="K56" s="232"/>
      <c r="L56" s="103"/>
      <c r="M56" s="196" t="s">
        <v>131</v>
      </c>
      <c r="N56" s="197"/>
      <c r="O56" s="663">
        <f>'Travelling &amp; Subsistance'!I17</f>
        <v>0</v>
      </c>
    </row>
    <row r="57" spans="1:15" ht="15.75" thickBot="1" x14ac:dyDescent="0.25">
      <c r="A57" s="102" t="s">
        <v>256</v>
      </c>
      <c r="B57" s="103"/>
      <c r="C57" s="103"/>
      <c r="D57" s="103"/>
      <c r="E57" s="103"/>
      <c r="F57" s="103"/>
      <c r="G57" s="103"/>
      <c r="H57" s="103"/>
      <c r="I57" s="198" t="s">
        <v>55</v>
      </c>
      <c r="J57" s="195"/>
      <c r="K57" s="182"/>
      <c r="L57" s="182"/>
      <c r="M57" s="199" t="s">
        <v>131</v>
      </c>
      <c r="N57" s="200" t="s">
        <v>122</v>
      </c>
      <c r="O57" s="665">
        <f>'Time Based'!H57</f>
        <v>0</v>
      </c>
    </row>
    <row r="58" spans="1:15" ht="15.75" thickBot="1" x14ac:dyDescent="0.25">
      <c r="A58" s="201"/>
      <c r="B58" s="202"/>
      <c r="C58" s="202"/>
      <c r="D58" s="107"/>
      <c r="E58" s="107"/>
      <c r="F58" s="107"/>
      <c r="G58" s="107"/>
      <c r="H58" s="203"/>
      <c r="I58" s="204"/>
      <c r="J58" s="205"/>
      <c r="K58" s="204" t="s">
        <v>37</v>
      </c>
      <c r="L58" s="107"/>
      <c r="M58" s="107"/>
      <c r="N58" s="207"/>
      <c r="O58" s="233">
        <f>SUM(O53:O57)</f>
        <v>0</v>
      </c>
    </row>
    <row r="59" spans="1:15" ht="18.75" thickTop="1" x14ac:dyDescent="0.2">
      <c r="A59" s="110" t="s">
        <v>221</v>
      </c>
      <c r="B59" s="103"/>
      <c r="C59" s="103"/>
      <c r="D59" s="103"/>
      <c r="E59" s="103"/>
      <c r="F59" s="103"/>
      <c r="G59" s="103"/>
      <c r="H59" s="103"/>
      <c r="I59" s="103"/>
      <c r="J59" s="103"/>
      <c r="K59" s="103"/>
      <c r="L59" s="103"/>
      <c r="M59" s="208"/>
      <c r="N59" s="209"/>
      <c r="O59" s="663"/>
    </row>
    <row r="60" spans="1:15" x14ac:dyDescent="0.2">
      <c r="A60" s="102" t="s">
        <v>158</v>
      </c>
      <c r="B60" s="103"/>
      <c r="C60" s="103"/>
      <c r="D60" s="103"/>
      <c r="E60" s="103"/>
      <c r="F60" s="103"/>
      <c r="G60" s="103"/>
      <c r="H60" s="103"/>
      <c r="I60" s="103"/>
      <c r="J60" s="103"/>
      <c r="K60" s="198"/>
      <c r="L60" s="103"/>
      <c r="M60" s="104"/>
      <c r="N60" s="104"/>
      <c r="O60" s="669">
        <f>'Travelling &amp; Subsistance'!I59</f>
        <v>0</v>
      </c>
    </row>
    <row r="61" spans="1:15" x14ac:dyDescent="0.2">
      <c r="A61" s="102" t="s">
        <v>100</v>
      </c>
      <c r="B61" s="103"/>
      <c r="C61" s="103"/>
      <c r="D61" s="103"/>
      <c r="E61" s="103"/>
      <c r="F61" s="103"/>
      <c r="G61" s="103"/>
      <c r="H61" s="103"/>
      <c r="I61" s="103"/>
      <c r="J61" s="103"/>
      <c r="K61" s="198"/>
      <c r="L61" s="103"/>
      <c r="M61" s="104"/>
      <c r="N61" s="104"/>
      <c r="O61" s="669">
        <f>'Typing, Duplicating, &amp; Printing'!I59</f>
        <v>0</v>
      </c>
    </row>
    <row r="62" spans="1:15" ht="15.75" thickBot="1" x14ac:dyDescent="0.25">
      <c r="A62" s="102" t="s">
        <v>101</v>
      </c>
      <c r="B62" s="103"/>
      <c r="C62" s="103"/>
      <c r="D62" s="103"/>
      <c r="E62" s="103"/>
      <c r="F62" s="103"/>
      <c r="G62" s="103"/>
      <c r="H62" s="103"/>
      <c r="I62" s="103"/>
      <c r="J62" s="103"/>
      <c r="K62" s="198"/>
      <c r="L62" s="182"/>
      <c r="M62" s="211"/>
      <c r="N62" s="211"/>
      <c r="O62" s="670">
        <f>'Site staff &amp; Other'!H59</f>
        <v>0</v>
      </c>
    </row>
    <row r="63" spans="1:15" ht="15.75" thickBot="1" x14ac:dyDescent="0.25">
      <c r="A63" s="201"/>
      <c r="B63" s="107"/>
      <c r="C63" s="107"/>
      <c r="D63" s="107"/>
      <c r="E63" s="107"/>
      <c r="F63" s="107"/>
      <c r="G63" s="107"/>
      <c r="H63" s="213"/>
      <c r="I63" s="202"/>
      <c r="J63" s="107"/>
      <c r="K63" s="248" t="s">
        <v>29</v>
      </c>
      <c r="L63" s="242"/>
      <c r="M63" s="202"/>
      <c r="N63" s="202"/>
      <c r="O63" s="671">
        <f>SUM(O60:O62)</f>
        <v>0</v>
      </c>
    </row>
    <row r="64" spans="1:15" ht="15.75" thickTop="1" x14ac:dyDescent="0.2">
      <c r="A64" s="214"/>
      <c r="B64" s="215"/>
      <c r="C64" s="215"/>
      <c r="D64" s="103"/>
      <c r="E64" s="103"/>
      <c r="F64" s="103"/>
      <c r="G64" s="103"/>
      <c r="H64" s="103"/>
      <c r="I64" s="216" t="s">
        <v>26</v>
      </c>
      <c r="J64" s="103"/>
      <c r="K64" s="103" t="s">
        <v>118</v>
      </c>
      <c r="L64" s="103"/>
      <c r="M64" s="103"/>
      <c r="N64" s="103"/>
      <c r="O64" s="663">
        <f>O51+O58+O63</f>
        <v>0</v>
      </c>
    </row>
    <row r="65" spans="1:15" x14ac:dyDescent="0.2">
      <c r="A65" s="102"/>
      <c r="B65" s="103"/>
      <c r="C65" s="103"/>
      <c r="D65" s="103"/>
      <c r="E65" s="103"/>
      <c r="F65" s="103"/>
      <c r="G65" s="104"/>
      <c r="H65" s="104"/>
      <c r="I65" s="216" t="s">
        <v>121</v>
      </c>
      <c r="J65" s="104"/>
      <c r="K65" s="104"/>
      <c r="L65" s="103"/>
      <c r="M65" s="103"/>
      <c r="N65" s="103"/>
      <c r="O65" s="672">
        <f>ROUND('Previous Payments'!K42,2)</f>
        <v>0</v>
      </c>
    </row>
    <row r="66" spans="1:15" ht="15.75" thickBot="1" x14ac:dyDescent="0.25">
      <c r="A66" s="102"/>
      <c r="B66" s="103"/>
      <c r="C66" s="107"/>
      <c r="D66" s="103"/>
      <c r="E66" s="103"/>
      <c r="F66" s="103"/>
      <c r="G66" s="217"/>
      <c r="H66" s="249"/>
      <c r="I66" s="1220" t="str">
        <f>IF($O$64&lt;$O$65,"OVERPAID BY (Ecl Tax)",IF($O$64&gt;$O$65,"FEES NOW DUE EXCLUDING VAT &amp; NON TAXABLE AMOUNT",""))</f>
        <v/>
      </c>
      <c r="J66" s="1221"/>
      <c r="K66" s="1221"/>
      <c r="L66" s="1221"/>
      <c r="M66" s="1221"/>
      <c r="N66" s="1221"/>
      <c r="O66" s="667">
        <f>O64-O65</f>
        <v>0</v>
      </c>
    </row>
    <row r="67" spans="1:15" ht="15.75" thickTop="1" x14ac:dyDescent="0.2">
      <c r="A67" s="214"/>
      <c r="B67" s="215"/>
      <c r="C67" s="103"/>
      <c r="D67" s="215"/>
      <c r="E67" s="1206" t="s">
        <v>0</v>
      </c>
      <c r="F67" s="1207"/>
      <c r="G67" s="1207"/>
      <c r="H67" s="1207"/>
      <c r="I67" s="219">
        <v>0.14000000000000001</v>
      </c>
      <c r="J67" s="104" t="s">
        <v>25</v>
      </c>
      <c r="K67" s="220">
        <f>IF('Input Data'!C14="none",0,O66)</f>
        <v>0</v>
      </c>
      <c r="L67" s="215"/>
      <c r="M67" s="215"/>
      <c r="N67" s="215"/>
      <c r="O67" s="673">
        <f>IF('Input Data'!C14="none",0,I67*K67)</f>
        <v>0</v>
      </c>
    </row>
    <row r="68" spans="1:15" x14ac:dyDescent="0.2">
      <c r="A68" s="102"/>
      <c r="B68" s="103"/>
      <c r="C68" s="103"/>
      <c r="D68" s="217"/>
      <c r="E68" s="217"/>
      <c r="F68" s="217"/>
      <c r="G68" s="198"/>
      <c r="H68" s="221"/>
      <c r="I68" s="124"/>
      <c r="J68" s="222" t="s">
        <v>161</v>
      </c>
      <c r="K68" s="119"/>
      <c r="L68" s="223"/>
      <c r="M68" s="224"/>
      <c r="N68" s="225"/>
      <c r="O68" s="674">
        <f>'Non Taxable'!I20</f>
        <v>0</v>
      </c>
    </row>
    <row r="69" spans="1:15" ht="15.75" thickBot="1" x14ac:dyDescent="0.25">
      <c r="A69" s="126"/>
      <c r="B69" s="189"/>
      <c r="C69" s="189"/>
      <c r="D69" s="189"/>
      <c r="E69" s="189"/>
      <c r="F69" s="189"/>
      <c r="G69" s="189"/>
      <c r="H69" s="190"/>
      <c r="I69" s="1220" t="str">
        <f>IF($O$64&lt;$O$65,"AMOUNT TO BE RECOVERED (Incl VAT)",IF($O$64&gt;$O$65,"FEES NOW DUE INCLUDING VAT &amp; NON TAXABLE AMOUNT",""))</f>
        <v/>
      </c>
      <c r="J69" s="1221"/>
      <c r="K69" s="1221"/>
      <c r="L69" s="1221"/>
      <c r="M69" s="1221"/>
      <c r="N69" s="1221"/>
      <c r="O69" s="667">
        <f>O66+O67+O68</f>
        <v>0</v>
      </c>
    </row>
    <row r="70" spans="1:15" ht="15.75" thickTop="1" x14ac:dyDescent="0.2">
      <c r="A70" s="537"/>
      <c r="B70" s="538"/>
      <c r="C70" s="538"/>
      <c r="D70" s="538"/>
      <c r="E70" s="538"/>
      <c r="F70" s="538"/>
      <c r="G70" s="538"/>
      <c r="H70" s="538"/>
      <c r="I70" s="538"/>
      <c r="J70" s="538"/>
      <c r="K70" s="538"/>
      <c r="L70" s="538"/>
      <c r="M70" s="538"/>
      <c r="N70" s="538"/>
      <c r="O70" s="539"/>
    </row>
    <row r="71" spans="1:15" x14ac:dyDescent="0.2">
      <c r="A71" s="540" t="s">
        <v>30</v>
      </c>
      <c r="B71" s="541"/>
      <c r="C71" s="542"/>
      <c r="D71" s="542"/>
      <c r="E71" s="542"/>
      <c r="F71" s="542"/>
      <c r="G71" s="542"/>
      <c r="H71" s="542"/>
      <c r="I71" s="543" t="s">
        <v>9</v>
      </c>
      <c r="J71" s="542"/>
      <c r="K71" s="541"/>
      <c r="L71" s="542"/>
      <c r="M71" s="542"/>
      <c r="N71" s="542"/>
      <c r="O71" s="544"/>
    </row>
    <row r="72" spans="1:15" x14ac:dyDescent="0.2">
      <c r="A72" s="540" t="s">
        <v>137</v>
      </c>
      <c r="B72" s="542"/>
      <c r="C72" s="542"/>
      <c r="D72" s="542"/>
      <c r="E72" s="542"/>
      <c r="F72" s="542"/>
      <c r="G72" s="542"/>
      <c r="H72" s="542"/>
      <c r="I72" s="542"/>
      <c r="J72" s="542"/>
      <c r="K72" s="542"/>
      <c r="L72" s="542"/>
      <c r="M72" s="542"/>
      <c r="N72" s="542"/>
      <c r="O72" s="544"/>
    </row>
    <row r="73" spans="1:15" x14ac:dyDescent="0.2">
      <c r="A73" s="540" t="s">
        <v>27</v>
      </c>
      <c r="B73" s="545"/>
      <c r="C73" s="545"/>
      <c r="D73" s="545"/>
      <c r="E73" s="545"/>
      <c r="F73" s="545"/>
      <c r="G73" s="545"/>
      <c r="H73" s="545"/>
      <c r="I73" s="545"/>
      <c r="J73" s="541"/>
      <c r="K73" s="541"/>
      <c r="L73" s="541"/>
      <c r="M73" s="541"/>
      <c r="N73" s="541"/>
      <c r="O73" s="546"/>
    </row>
    <row r="74" spans="1:15" x14ac:dyDescent="0.2">
      <c r="A74" s="547"/>
      <c r="B74" s="548"/>
      <c r="C74" s="548"/>
      <c r="D74" s="548"/>
      <c r="E74" s="548"/>
      <c r="F74" s="548"/>
      <c r="G74" s="548"/>
      <c r="H74" s="548"/>
      <c r="I74" s="548"/>
      <c r="J74" s="548"/>
      <c r="K74" s="548"/>
      <c r="L74" s="548"/>
      <c r="M74" s="548"/>
      <c r="N74" s="548"/>
      <c r="O74" s="549"/>
    </row>
    <row r="75" spans="1:15" x14ac:dyDescent="0.2">
      <c r="A75" s="547"/>
      <c r="B75" s="541"/>
      <c r="C75" s="541"/>
      <c r="D75" s="541"/>
      <c r="E75" s="541"/>
      <c r="F75" s="541"/>
      <c r="G75" s="541"/>
      <c r="H75" s="541"/>
      <c r="I75" s="541"/>
      <c r="J75" s="541"/>
      <c r="K75" s="541"/>
      <c r="L75" s="541"/>
      <c r="M75" s="541"/>
      <c r="N75" s="541"/>
      <c r="O75" s="546"/>
    </row>
    <row r="76" spans="1:15" x14ac:dyDescent="0.2">
      <c r="A76" s="540" t="s">
        <v>146</v>
      </c>
      <c r="B76" s="550"/>
      <c r="C76" s="550"/>
      <c r="D76" s="550"/>
      <c r="E76" s="550"/>
      <c r="F76" s="550"/>
      <c r="G76" s="550"/>
      <c r="H76" s="550"/>
      <c r="I76" s="557" t="s">
        <v>32</v>
      </c>
      <c r="J76" s="550"/>
      <c r="K76" s="550"/>
      <c r="L76" s="552"/>
      <c r="M76" s="552"/>
      <c r="N76" s="550"/>
      <c r="O76" s="553"/>
    </row>
    <row r="77" spans="1:15" ht="15.75" thickBot="1" x14ac:dyDescent="0.25">
      <c r="A77" s="554"/>
      <c r="B77" s="555" t="s">
        <v>33</v>
      </c>
      <c r="C77" s="1203">
        <f>'Input Data'!D11</f>
        <v>0</v>
      </c>
      <c r="D77" s="1203"/>
      <c r="E77" s="1203"/>
      <c r="F77" s="1203"/>
      <c r="G77" s="1203"/>
      <c r="H77" s="1203"/>
      <c r="I77" s="1203"/>
      <c r="J77" s="1203"/>
      <c r="K77" s="1203"/>
      <c r="L77" s="555"/>
      <c r="M77" s="555"/>
      <c r="N77" s="555"/>
      <c r="O77" s="556"/>
    </row>
    <row r="78" spans="1:15" ht="15.75" thickTop="1" x14ac:dyDescent="0.2"/>
  </sheetData>
  <sheetProtection password="CD4C" sheet="1" objects="1" scenarios="1" formatCells="0" formatColumns="0" formatRows="0"/>
  <mergeCells count="35">
    <mergeCell ref="C77:K77"/>
    <mergeCell ref="L12:N12"/>
    <mergeCell ref="E67:H67"/>
    <mergeCell ref="A28:D29"/>
    <mergeCell ref="A31:D32"/>
    <mergeCell ref="A40:D41"/>
    <mergeCell ref="A43:D44"/>
    <mergeCell ref="A22:E23"/>
    <mergeCell ref="A25:D26"/>
    <mergeCell ref="I66:N66"/>
    <mergeCell ref="C14:G14"/>
    <mergeCell ref="M14:O14"/>
    <mergeCell ref="I69:N69"/>
    <mergeCell ref="A15:G15"/>
    <mergeCell ref="J15:N15"/>
    <mergeCell ref="A16:G16"/>
    <mergeCell ref="J16:N16"/>
    <mergeCell ref="C10:G10"/>
    <mergeCell ref="C11:G11"/>
    <mergeCell ref="L11:O11"/>
    <mergeCell ref="C12:G12"/>
    <mergeCell ref="J12:K12"/>
    <mergeCell ref="C13:G13"/>
    <mergeCell ref="L13:M13"/>
    <mergeCell ref="B7:I7"/>
    <mergeCell ref="M7:N7"/>
    <mergeCell ref="C8:G8"/>
    <mergeCell ref="C9:G9"/>
    <mergeCell ref="B6:M6"/>
    <mergeCell ref="B5:M5"/>
    <mergeCell ref="A2:E2"/>
    <mergeCell ref="I1:O1"/>
    <mergeCell ref="D1:G1"/>
    <mergeCell ref="I2:O2"/>
    <mergeCell ref="B4:M4"/>
  </mergeCells>
  <phoneticPr fontId="0" type="noConversion"/>
  <printOptions horizontalCentered="1"/>
  <pageMargins left="0.74803149606299213" right="0.74803149606299213" top="0.78740157480314965" bottom="0.78740157480314965" header="0.51181102362204722" footer="0.51181102362204722"/>
  <pageSetup paperSize="9" scale="5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O68"/>
  <sheetViews>
    <sheetView zoomScale="75" zoomScaleNormal="100" zoomScaleSheetLayoutView="75" workbookViewId="0">
      <selection activeCell="B3" sqref="B3"/>
    </sheetView>
  </sheetViews>
  <sheetFormatPr defaultRowHeight="15" x14ac:dyDescent="0.2"/>
  <cols>
    <col min="1" max="1" width="14.6640625" customWidth="1"/>
    <col min="2" max="2" width="22.5546875" customWidth="1"/>
    <col min="5" max="5" width="4.44140625" customWidth="1"/>
    <col min="6" max="6" width="2.88671875" customWidth="1"/>
    <col min="7" max="8" width="4.44140625" customWidth="1"/>
    <col min="9" max="9" width="10.21875" customWidth="1"/>
    <col min="10" max="10" width="3.88671875" customWidth="1"/>
    <col min="11" max="11" width="18.109375" customWidth="1"/>
    <col min="12" max="12" width="5.33203125" customWidth="1"/>
    <col min="13" max="13" width="12.88671875" customWidth="1"/>
    <col min="14" max="14" width="5.77734375" customWidth="1"/>
    <col min="15" max="15" width="13.109375" customWidth="1"/>
  </cols>
  <sheetData>
    <row r="1" spans="1:15" ht="51" customHeight="1" thickTop="1" x14ac:dyDescent="0.2">
      <c r="A1" s="250"/>
      <c r="B1" s="3"/>
      <c r="C1" s="3"/>
      <c r="D1" s="1177" t="s">
        <v>143</v>
      </c>
      <c r="E1" s="1177"/>
      <c r="F1" s="1177"/>
      <c r="G1" s="1232"/>
      <c r="H1" s="140"/>
      <c r="I1" s="1250" t="s">
        <v>212</v>
      </c>
      <c r="J1" s="1251"/>
      <c r="K1" s="1251"/>
      <c r="L1" s="1252"/>
      <c r="M1" s="1253"/>
      <c r="N1" s="1253"/>
      <c r="O1" s="1254"/>
    </row>
    <row r="2" spans="1:15" ht="26.25" customHeight="1" x14ac:dyDescent="0.2">
      <c r="A2" s="4"/>
      <c r="B2" s="2"/>
      <c r="C2" s="2"/>
      <c r="D2" s="2"/>
      <c r="E2" s="131"/>
      <c r="F2" s="1233"/>
      <c r="G2" s="1234"/>
      <c r="H2" s="1234"/>
      <c r="I2" s="1235" t="str">
        <f>'Input Data'!E3</f>
        <v>BUILDING PROJECT: 2004 FEES</v>
      </c>
      <c r="J2" s="1236"/>
      <c r="K2" s="1236"/>
      <c r="L2" s="1236"/>
      <c r="M2" s="1237"/>
      <c r="N2" s="1237"/>
      <c r="O2" s="1238"/>
    </row>
    <row r="3" spans="1:15" ht="18.75" customHeight="1" x14ac:dyDescent="0.2">
      <c r="A3" s="254"/>
      <c r="B3" s="129"/>
      <c r="C3" s="129"/>
      <c r="D3" s="129"/>
      <c r="E3" s="129"/>
      <c r="F3" s="1234"/>
      <c r="G3" s="1234"/>
      <c r="H3" s="1234"/>
      <c r="I3" s="131"/>
      <c r="J3" s="129"/>
      <c r="K3" s="129"/>
      <c r="L3" s="129"/>
      <c r="M3" s="129"/>
      <c r="N3" s="536" t="str">
        <f>'Input Data'!H4</f>
        <v>Revision 4.1  2012-10</v>
      </c>
      <c r="O3" s="135"/>
    </row>
    <row r="4" spans="1:15" x14ac:dyDescent="0.2">
      <c r="A4" s="54" t="s">
        <v>21</v>
      </c>
      <c r="B4" s="1239">
        <f>'Input Data'!$D$9</f>
        <v>0</v>
      </c>
      <c r="C4" s="1240"/>
      <c r="D4" s="1240"/>
      <c r="E4" s="1240"/>
      <c r="F4" s="1240"/>
      <c r="G4" s="1240"/>
      <c r="H4" s="1240"/>
      <c r="I4" s="1240"/>
      <c r="J4" s="1240"/>
      <c r="K4" s="1240"/>
      <c r="L4" s="1240"/>
      <c r="M4" s="1240"/>
      <c r="N4" s="34"/>
      <c r="O4" s="53"/>
    </row>
    <row r="5" spans="1:15" x14ac:dyDescent="0.2">
      <c r="A5" s="132"/>
      <c r="B5" s="1239">
        <f>'Input Data'!$D$10</f>
        <v>0</v>
      </c>
      <c r="C5" s="1240"/>
      <c r="D5" s="1240"/>
      <c r="E5" s="1240"/>
      <c r="F5" s="1240"/>
      <c r="G5" s="1240"/>
      <c r="H5" s="1240"/>
      <c r="I5" s="1240"/>
      <c r="J5" s="1240"/>
      <c r="K5" s="1240"/>
      <c r="L5" s="1240"/>
      <c r="M5" s="1240"/>
      <c r="N5" s="34"/>
      <c r="O5" s="53"/>
    </row>
    <row r="6" spans="1:15" x14ac:dyDescent="0.2">
      <c r="A6" s="54" t="s">
        <v>22</v>
      </c>
      <c r="B6" s="1241">
        <f>'Input Data'!$D$11</f>
        <v>0</v>
      </c>
      <c r="C6" s="1240"/>
      <c r="D6" s="1240"/>
      <c r="E6" s="1240"/>
      <c r="F6" s="1240"/>
      <c r="G6" s="1240"/>
      <c r="H6" s="1240"/>
      <c r="I6" s="1240"/>
      <c r="J6" s="1240"/>
      <c r="K6" s="1240"/>
      <c r="L6" s="1240"/>
      <c r="M6" s="1240"/>
      <c r="N6" s="34"/>
      <c r="O6" s="53"/>
    </row>
    <row r="7" spans="1:15" ht="15.75" thickBot="1" x14ac:dyDescent="0.25">
      <c r="A7" s="59" t="s">
        <v>19</v>
      </c>
      <c r="B7" s="1182">
        <f>'Input Data'!$D$12</f>
        <v>0</v>
      </c>
      <c r="C7" s="1183"/>
      <c r="D7" s="1183"/>
      <c r="E7" s="1183"/>
      <c r="F7" s="1183"/>
      <c r="G7" s="1183"/>
      <c r="H7" s="1183"/>
      <c r="I7" s="1183"/>
      <c r="J7" s="96" t="s">
        <v>213</v>
      </c>
      <c r="K7" s="99">
        <f>'Input Data'!D13</f>
        <v>0</v>
      </c>
      <c r="L7" s="96" t="s">
        <v>214</v>
      </c>
      <c r="M7" s="1184">
        <f>'Input Data'!F13</f>
        <v>0</v>
      </c>
      <c r="N7" s="1185"/>
      <c r="O7" s="141"/>
    </row>
    <row r="8" spans="1:15" ht="15.75" thickTop="1" x14ac:dyDescent="0.2">
      <c r="A8" s="1242" t="s">
        <v>206</v>
      </c>
      <c r="B8" s="1243"/>
      <c r="C8" s="1186">
        <f>'Input Data'!F5</f>
        <v>0</v>
      </c>
      <c r="D8" s="1244"/>
      <c r="E8" s="1244"/>
      <c r="F8" s="1244"/>
      <c r="G8" s="1244"/>
      <c r="H8" s="236" t="s">
        <v>213</v>
      </c>
      <c r="I8" s="98">
        <f>'Input Data'!F6</f>
        <v>0</v>
      </c>
      <c r="J8" s="142" t="s">
        <v>207</v>
      </c>
      <c r="K8" s="129"/>
      <c r="L8" s="1245">
        <f>'Input Data'!D5</f>
        <v>0</v>
      </c>
      <c r="M8" s="1246"/>
      <c r="N8" s="1246"/>
      <c r="O8" s="135"/>
    </row>
    <row r="9" spans="1:15" x14ac:dyDescent="0.2">
      <c r="A9" s="54" t="s">
        <v>119</v>
      </c>
      <c r="B9" s="34"/>
      <c r="C9" s="1188" t="str">
        <f>'Input Data'!D14</f>
        <v>1</v>
      </c>
      <c r="D9" s="1190"/>
      <c r="E9" s="1190"/>
      <c r="F9" s="1190"/>
      <c r="G9" s="1190"/>
      <c r="H9" s="37" t="s">
        <v>236</v>
      </c>
      <c r="I9" s="98">
        <f>'Input Data'!F7</f>
        <v>0</v>
      </c>
      <c r="J9" s="142" t="s">
        <v>208</v>
      </c>
      <c r="K9" s="129"/>
      <c r="M9" s="770">
        <f>'Input Data'!$D$6</f>
        <v>0</v>
      </c>
      <c r="N9" s="769"/>
      <c r="O9" s="53"/>
    </row>
    <row r="10" spans="1:15" x14ac:dyDescent="0.2">
      <c r="A10" s="51" t="s">
        <v>196</v>
      </c>
      <c r="B10" s="129"/>
      <c r="C10" s="1194">
        <f>'Input Data'!D15</f>
        <v>0</v>
      </c>
      <c r="D10" s="1190"/>
      <c r="E10" s="1190"/>
      <c r="F10" s="1190"/>
      <c r="G10" s="1190"/>
      <c r="H10" s="129"/>
      <c r="I10" s="52"/>
      <c r="J10" s="37" t="s">
        <v>20</v>
      </c>
      <c r="K10" s="34"/>
      <c r="L10" s="768">
        <f>'Input Data'!$D$20</f>
        <v>0</v>
      </c>
      <c r="M10" s="52"/>
      <c r="N10" s="52">
        <f>'Input Data'!D20</f>
        <v>0</v>
      </c>
      <c r="O10" s="53"/>
    </row>
    <row r="11" spans="1:15" x14ac:dyDescent="0.2">
      <c r="A11" s="54" t="s">
        <v>125</v>
      </c>
      <c r="B11" s="34"/>
      <c r="C11" s="1195">
        <f>'Input Data'!D21</f>
        <v>0</v>
      </c>
      <c r="D11" s="1195"/>
      <c r="E11" s="1195"/>
      <c r="F11" s="1195"/>
      <c r="G11" s="1195"/>
      <c r="H11" s="52"/>
      <c r="I11" s="52"/>
      <c r="J11" s="55" t="s">
        <v>126</v>
      </c>
      <c r="K11" s="34"/>
      <c r="L11" s="1196" t="str">
        <f>IF('Input Data'!E23=1,"PRELIMINARY DESIGN",IF('Input Data'!E23=2,"DESIGN &amp; TENDER",IF('Input Data'!E23=3,"CONSTRUCTION",IF('Input Data'!E23=4,"COMPLETION"))))</f>
        <v>PRELIMINARY DESIGN</v>
      </c>
      <c r="M11" s="1199"/>
      <c r="N11" s="1199"/>
      <c r="O11" s="1197"/>
    </row>
    <row r="12" spans="1:15" x14ac:dyDescent="0.2">
      <c r="A12" s="54" t="s">
        <v>38</v>
      </c>
      <c r="B12" s="34"/>
      <c r="C12" s="1247">
        <f>'Input Data'!$D$16</f>
        <v>0</v>
      </c>
      <c r="D12" s="1248"/>
      <c r="E12" s="1248"/>
      <c r="F12" s="1248"/>
      <c r="G12" s="1248"/>
      <c r="H12" s="57"/>
      <c r="I12" s="57"/>
      <c r="J12" s="1200" t="s">
        <v>163</v>
      </c>
      <c r="K12" s="1199"/>
      <c r="L12" s="1249">
        <f>'Input Data'!D19</f>
        <v>0</v>
      </c>
      <c r="M12" s="1249"/>
      <c r="N12" s="52"/>
      <c r="O12" s="56"/>
    </row>
    <row r="13" spans="1:15" x14ac:dyDescent="0.2">
      <c r="A13" s="54" t="s">
        <v>39</v>
      </c>
      <c r="B13" s="34"/>
      <c r="C13" s="1201" t="str">
        <f>'Input Data'!$D$18</f>
        <v>TIME BASED FEES</v>
      </c>
      <c r="D13" s="1190"/>
      <c r="E13" s="1190"/>
      <c r="F13" s="1190"/>
      <c r="G13" s="1190"/>
      <c r="H13" s="58"/>
      <c r="I13" s="52"/>
      <c r="J13" s="37" t="s">
        <v>23</v>
      </c>
      <c r="K13" s="34"/>
      <c r="L13" s="1202">
        <f>'Input Data'!$D$22</f>
        <v>0</v>
      </c>
      <c r="M13" s="1190"/>
      <c r="N13" s="52"/>
      <c r="O13" s="53"/>
    </row>
    <row r="14" spans="1:15" ht="15.75" thickBot="1" x14ac:dyDescent="0.25">
      <c r="A14" s="59" t="s">
        <v>138</v>
      </c>
      <c r="B14" s="31"/>
      <c r="C14" s="1222" t="str">
        <f>IF('Input Data'!$C$8="b", "BUILDING PROJECT","USE OTHER INVOICE")</f>
        <v>BUILDING PROJECT</v>
      </c>
      <c r="D14" s="1224"/>
      <c r="E14" s="1224"/>
      <c r="F14" s="1224"/>
      <c r="G14" s="1224"/>
      <c r="H14" s="60"/>
      <c r="I14" s="43"/>
      <c r="J14" s="61" t="s">
        <v>127</v>
      </c>
      <c r="K14" s="31"/>
      <c r="L14" s="62" t="s">
        <v>128</v>
      </c>
      <c r="M14" s="1223">
        <f>'Input Data'!D7</f>
        <v>0</v>
      </c>
      <c r="N14" s="1224"/>
      <c r="O14" s="1225"/>
    </row>
    <row r="15" spans="1:15" ht="19.5" customHeight="1" thickTop="1" x14ac:dyDescent="0.2">
      <c r="A15" s="1226"/>
      <c r="B15" s="1227"/>
      <c r="C15" s="1227"/>
      <c r="D15" s="1227"/>
      <c r="E15" s="1227"/>
      <c r="F15" s="1227"/>
      <c r="G15" s="1227"/>
      <c r="H15" s="34"/>
      <c r="I15" s="38"/>
      <c r="J15" s="1258" t="s">
        <v>129</v>
      </c>
      <c r="K15" s="1259"/>
      <c r="L15" s="1259"/>
      <c r="M15" s="1259"/>
      <c r="N15" s="1260"/>
      <c r="O15" s="520">
        <f>IF('Input Data'!$F$32=1,80%*'Input Data'!$H$37,'Input Data'!$H$37)</f>
        <v>0</v>
      </c>
    </row>
    <row r="16" spans="1:15" ht="6.75" customHeight="1" x14ac:dyDescent="0.2">
      <c r="A16" s="558"/>
      <c r="B16" s="559"/>
      <c r="C16" s="559"/>
      <c r="D16" s="559"/>
      <c r="E16" s="559"/>
      <c r="F16" s="559"/>
      <c r="G16" s="559"/>
      <c r="H16" s="34"/>
      <c r="I16" s="566"/>
      <c r="J16" s="560"/>
      <c r="K16" s="34"/>
      <c r="L16" s="34"/>
      <c r="M16" s="34"/>
      <c r="N16" s="34"/>
      <c r="O16" s="567"/>
    </row>
    <row r="17" spans="1:15" x14ac:dyDescent="0.2">
      <c r="A17" s="256" t="s">
        <v>35</v>
      </c>
      <c r="B17" s="104"/>
      <c r="C17" s="115"/>
      <c r="D17" s="111"/>
      <c r="E17" s="111"/>
      <c r="F17" s="111"/>
      <c r="G17" s="144"/>
      <c r="H17" s="145"/>
      <c r="I17" s="146">
        <f>IF('Input Data'!C8="b",IF('Input Data'!$C$17=1,0,IF('Input Data'!$C$17=2,VLOOKUP($O$15,SCALE_2004B,3),IF('Input Data'!$C$17=3,VLOOKUP($O$15,SCALE_2005B,3)))),0)</f>
        <v>0</v>
      </c>
      <c r="J17" s="147" t="s">
        <v>130</v>
      </c>
      <c r="K17" s="148">
        <f>IF('Input Data'!C8="b",IF('Input Data'!$C$17=1,0,IF('Input Data'!$C$17=2,VLOOKUP($O$15,SCALE_2004B,4),IF('Input Data'!$C$17=3,VLOOKUP($O$15,SCALE_2005B,4)))),0)</f>
        <v>0.15</v>
      </c>
      <c r="L17" s="149" t="s">
        <v>1</v>
      </c>
      <c r="M17" s="150">
        <f>IF('Input Data'!C8="B",O15-(IF('Input Data'!C17=1,0,IF('Input Data'!C17=2,VLOOKUP($O$15,SCALE_2004B,1),IF('Input Data'!$C$17=3,VLOOKUP($O$15,SCALE_2005B,1))))),0)</f>
        <v>0</v>
      </c>
      <c r="N17" s="149" t="s">
        <v>3</v>
      </c>
      <c r="O17" s="151">
        <f>I17+K17*M17</f>
        <v>0</v>
      </c>
    </row>
    <row r="18" spans="1:15" x14ac:dyDescent="0.2">
      <c r="A18" s="114"/>
      <c r="B18" s="104"/>
      <c r="C18" s="115"/>
      <c r="D18" s="113"/>
      <c r="E18" s="113"/>
      <c r="F18" s="113"/>
      <c r="G18" s="115"/>
      <c r="H18" s="115"/>
      <c r="I18" s="152"/>
      <c r="J18" s="146"/>
      <c r="K18" s="148"/>
      <c r="L18" s="146"/>
      <c r="M18" s="146"/>
      <c r="N18" s="146"/>
      <c r="O18" s="151"/>
    </row>
    <row r="19" spans="1:15" x14ac:dyDescent="0.2">
      <c r="A19" s="257" t="s">
        <v>240</v>
      </c>
      <c r="B19" s="104"/>
      <c r="C19" s="104"/>
      <c r="D19" s="104"/>
      <c r="E19" s="104"/>
      <c r="F19" s="104"/>
      <c r="G19" s="115"/>
      <c r="H19" s="145"/>
      <c r="I19" s="146"/>
      <c r="J19" s="146"/>
      <c r="K19" s="148">
        <f>IF('Input Data'!$E$26="y",1,0.75)</f>
        <v>0.75</v>
      </c>
      <c r="L19" s="153" t="s">
        <v>1</v>
      </c>
      <c r="M19" s="146">
        <f>O17</f>
        <v>0</v>
      </c>
      <c r="N19" s="149" t="s">
        <v>3</v>
      </c>
      <c r="O19" s="151">
        <f>K19*M19</f>
        <v>0</v>
      </c>
    </row>
    <row r="20" spans="1:15" ht="15.75" thickBot="1" x14ac:dyDescent="0.25">
      <c r="A20" s="154"/>
      <c r="B20" s="119"/>
      <c r="C20" s="155"/>
      <c r="D20" s="156"/>
      <c r="E20" s="156"/>
      <c r="F20" s="156"/>
      <c r="G20" s="157"/>
      <c r="H20" s="158"/>
      <c r="I20" s="159"/>
      <c r="J20" s="159"/>
      <c r="K20" s="159"/>
      <c r="L20" s="159"/>
      <c r="M20" s="159"/>
      <c r="N20" s="159"/>
      <c r="O20" s="160"/>
    </row>
    <row r="21" spans="1:15" ht="18.75" thickTop="1" x14ac:dyDescent="0.2">
      <c r="A21" s="161" t="s">
        <v>164</v>
      </c>
      <c r="B21" s="162"/>
      <c r="C21" s="162"/>
      <c r="D21" s="162"/>
      <c r="E21" s="162"/>
      <c r="F21" s="162"/>
      <c r="G21" s="162"/>
      <c r="H21" s="162"/>
      <c r="I21" s="162"/>
      <c r="J21" s="162"/>
      <c r="K21" s="162"/>
      <c r="L21" s="162"/>
      <c r="M21" s="162"/>
      <c r="N21" s="162"/>
      <c r="O21" s="163"/>
    </row>
    <row r="22" spans="1:15" ht="23.25" customHeight="1" thickBot="1" x14ac:dyDescent="0.25">
      <c r="A22" s="1212" t="s">
        <v>238</v>
      </c>
      <c r="B22" s="1257"/>
      <c r="C22" s="1257"/>
      <c r="D22" s="1257"/>
      <c r="E22" s="1257"/>
      <c r="F22" s="104"/>
      <c r="G22" s="131"/>
      <c r="H22" s="111"/>
      <c r="I22" s="657">
        <f>IF('Input Data'!$E$23=1,Scales!$G$24,IF('Input Data'!$E$23=2,Scales!$G$25,0.6))</f>
        <v>0.2</v>
      </c>
      <c r="J22" s="149" t="s">
        <v>2</v>
      </c>
      <c r="K22" s="164">
        <f>'Input Data'!H33</f>
        <v>0</v>
      </c>
      <c r="L22" s="153" t="s">
        <v>28</v>
      </c>
      <c r="M22" s="146">
        <f>$O$19</f>
        <v>0</v>
      </c>
      <c r="N22" s="152"/>
      <c r="O22" s="151">
        <f>IF('Input Data'!D25="Y",0,IF(K23=0,0,I22*(K22/K23*M22)))</f>
        <v>0</v>
      </c>
    </row>
    <row r="23" spans="1:15" x14ac:dyDescent="0.2">
      <c r="A23" s="1214"/>
      <c r="B23" s="1257"/>
      <c r="C23" s="1257"/>
      <c r="D23" s="1257"/>
      <c r="E23" s="1257"/>
      <c r="F23" s="104"/>
      <c r="G23" s="165"/>
      <c r="H23" s="113"/>
      <c r="I23" s="112"/>
      <c r="J23" s="146"/>
      <c r="K23" s="146">
        <f>'Input Data'!$H$37</f>
        <v>0</v>
      </c>
      <c r="L23" s="153"/>
      <c r="M23" s="146"/>
      <c r="N23" s="152"/>
      <c r="O23" s="151"/>
    </row>
    <row r="24" spans="1:15" x14ac:dyDescent="0.2">
      <c r="A24" s="123"/>
      <c r="B24" s="103"/>
      <c r="C24" s="104"/>
      <c r="D24" s="104"/>
      <c r="E24" s="104"/>
      <c r="F24" s="104"/>
      <c r="G24" s="116"/>
      <c r="H24" s="117"/>
      <c r="I24" s="105"/>
      <c r="J24" s="166"/>
      <c r="K24" s="166"/>
      <c r="L24" s="167"/>
      <c r="M24" s="166"/>
      <c r="N24" s="166"/>
      <c r="O24" s="168"/>
    </row>
    <row r="25" spans="1:15" ht="15.75" thickBot="1" x14ac:dyDescent="0.25">
      <c r="A25" s="1215" t="s">
        <v>224</v>
      </c>
      <c r="B25" s="1216"/>
      <c r="C25" s="1217"/>
      <c r="D25" s="1217"/>
      <c r="E25" s="112"/>
      <c r="F25" s="130"/>
      <c r="G25" s="116">
        <f>IF('Input Data'!$E$34&gt;0,1.25,0)</f>
        <v>0</v>
      </c>
      <c r="H25" s="111" t="s">
        <v>1</v>
      </c>
      <c r="I25" s="657">
        <f>IF('Input Data'!$E$23=1,Scales!$G$24,IF('Input Data'!$E$23=2,Scales!$G$25,0.6))</f>
        <v>0.2</v>
      </c>
      <c r="J25" s="149" t="s">
        <v>2</v>
      </c>
      <c r="K25" s="164">
        <f>'Input Data'!H34</f>
        <v>0</v>
      </c>
      <c r="L25" s="153" t="s">
        <v>28</v>
      </c>
      <c r="M25" s="146">
        <f>$O$19</f>
        <v>0</v>
      </c>
      <c r="N25" s="146"/>
      <c r="O25" s="151">
        <f>IF('Input Data'!D25="Y",0,IF(K26=0,0,G25*I25*K25/K26*M25))</f>
        <v>0</v>
      </c>
    </row>
    <row r="26" spans="1:15" x14ac:dyDescent="0.2">
      <c r="A26" s="1218"/>
      <c r="B26" s="1219"/>
      <c r="C26" s="1219"/>
      <c r="D26" s="1219"/>
      <c r="E26" s="104"/>
      <c r="F26" s="104"/>
      <c r="G26" s="116"/>
      <c r="H26" s="117"/>
      <c r="I26" s="105"/>
      <c r="J26" s="166"/>
      <c r="K26" s="146">
        <f>'Input Data'!$H$37</f>
        <v>0</v>
      </c>
      <c r="L26" s="167"/>
      <c r="M26" s="166"/>
      <c r="N26" s="166"/>
      <c r="O26" s="168"/>
    </row>
    <row r="27" spans="1:15" x14ac:dyDescent="0.2">
      <c r="A27" s="28"/>
      <c r="B27" s="29"/>
      <c r="C27" s="29"/>
      <c r="D27" s="29"/>
      <c r="E27" s="104"/>
      <c r="F27" s="104"/>
      <c r="G27" s="116"/>
      <c r="H27" s="117"/>
      <c r="I27" s="112"/>
      <c r="J27" s="149"/>
      <c r="K27" s="169"/>
      <c r="L27" s="167"/>
      <c r="M27" s="169"/>
      <c r="N27" s="166"/>
      <c r="O27" s="168"/>
    </row>
    <row r="28" spans="1:15" ht="15.75" thickBot="1" x14ac:dyDescent="0.25">
      <c r="A28" s="1208" t="s">
        <v>159</v>
      </c>
      <c r="B28" s="1209"/>
      <c r="C28" s="1209"/>
      <c r="D28" s="1209"/>
      <c r="E28" s="104"/>
      <c r="F28" s="104"/>
      <c r="G28" s="116">
        <f>IF('Input Data'!$H$35&gt;0,0.25,0)</f>
        <v>0</v>
      </c>
      <c r="H28" s="117"/>
      <c r="I28" s="657">
        <f>IF('Input Data'!$E$23=1,Scales!$G$24,IF('Input Data'!$E$23=2,Scales!$G$25,0.6))</f>
        <v>0.2</v>
      </c>
      <c r="J28" s="149" t="s">
        <v>2</v>
      </c>
      <c r="K28" s="164">
        <f>'Input Data'!H35</f>
        <v>0</v>
      </c>
      <c r="L28" s="167" t="s">
        <v>28</v>
      </c>
      <c r="M28" s="146">
        <f>$O$19</f>
        <v>0</v>
      </c>
      <c r="N28" s="111"/>
      <c r="O28" s="151">
        <f>IF('Input Data'!D25="Y",0,IF(K29=0,0,G28*I28*K28/K29*M28))</f>
        <v>0</v>
      </c>
    </row>
    <row r="29" spans="1:15" x14ac:dyDescent="0.2">
      <c r="A29" s="1210"/>
      <c r="B29" s="1211"/>
      <c r="C29" s="1211"/>
      <c r="D29" s="1211"/>
      <c r="E29" s="104"/>
      <c r="F29" s="104"/>
      <c r="G29" s="116"/>
      <c r="H29" s="117"/>
      <c r="I29" s="112"/>
      <c r="J29" s="149"/>
      <c r="K29" s="146">
        <f>'Input Data'!$H$37</f>
        <v>0</v>
      </c>
      <c r="L29" s="167"/>
      <c r="M29" s="169"/>
      <c r="N29" s="166"/>
      <c r="O29" s="168"/>
    </row>
    <row r="30" spans="1:15" x14ac:dyDescent="0.2">
      <c r="A30" s="102"/>
      <c r="B30" s="103"/>
      <c r="C30" s="104"/>
      <c r="D30" s="104"/>
      <c r="E30" s="104"/>
      <c r="F30" s="104"/>
      <c r="G30" s="116"/>
      <c r="H30" s="117"/>
      <c r="I30" s="112"/>
      <c r="J30" s="149"/>
      <c r="K30" s="169"/>
      <c r="L30" s="167"/>
      <c r="M30" s="169"/>
      <c r="N30" s="166"/>
      <c r="O30" s="168"/>
    </row>
    <row r="31" spans="1:15" ht="15.75" thickBot="1" x14ac:dyDescent="0.25">
      <c r="A31" s="1208" t="s">
        <v>229</v>
      </c>
      <c r="B31" s="1209"/>
      <c r="C31" s="1209"/>
      <c r="D31" s="1209"/>
      <c r="E31" s="116">
        <f>IF('Input Data'!$H$36&gt;0,0.25,0)</f>
        <v>0</v>
      </c>
      <c r="F31" s="111" t="s">
        <v>1</v>
      </c>
      <c r="G31" s="116">
        <f>IF('Input Data'!$H$36&gt;0,1.25,0)</f>
        <v>0</v>
      </c>
      <c r="H31" s="111" t="s">
        <v>1</v>
      </c>
      <c r="I31" s="657">
        <f>IF('Input Data'!$E$23=1,Scales!$G$24,IF('Input Data'!$E$23=2,Scales!$G$25,0.6))</f>
        <v>0.2</v>
      </c>
      <c r="J31" s="149" t="s">
        <v>2</v>
      </c>
      <c r="K31" s="164">
        <f>'Input Data'!H36</f>
        <v>0</v>
      </c>
      <c r="L31" s="111" t="s">
        <v>1</v>
      </c>
      <c r="M31" s="146">
        <f>$O$19</f>
        <v>0</v>
      </c>
      <c r="N31" s="166"/>
      <c r="O31" s="151">
        <f>IF('Input Data'!D25="Y",0,IF(K32=0,0,(E31*G31*I31*K31/K32*M31)))</f>
        <v>0</v>
      </c>
    </row>
    <row r="32" spans="1:15" x14ac:dyDescent="0.2">
      <c r="A32" s="1210"/>
      <c r="B32" s="1211"/>
      <c r="C32" s="1211"/>
      <c r="D32" s="1211"/>
      <c r="E32" s="101"/>
      <c r="F32" s="101"/>
      <c r="G32" s="116"/>
      <c r="H32" s="117"/>
      <c r="I32" s="112"/>
      <c r="J32" s="166"/>
      <c r="K32" s="146">
        <f>'Input Data'!$H$37</f>
        <v>0</v>
      </c>
      <c r="L32" s="167"/>
      <c r="M32" s="166"/>
      <c r="N32" s="166"/>
      <c r="O32" s="168"/>
    </row>
    <row r="33" spans="1:15" x14ac:dyDescent="0.2">
      <c r="A33" s="118"/>
      <c r="B33" s="124"/>
      <c r="C33" s="124"/>
      <c r="D33" s="124"/>
      <c r="E33" s="124"/>
      <c r="F33" s="124"/>
      <c r="G33" s="124"/>
      <c r="H33" s="124"/>
      <c r="I33" s="170"/>
      <c r="J33" s="170"/>
      <c r="K33" s="171"/>
      <c r="L33" s="171"/>
      <c r="M33" s="171"/>
      <c r="N33" s="171"/>
      <c r="O33" s="521"/>
    </row>
    <row r="34" spans="1:15" ht="15.75" thickBot="1" x14ac:dyDescent="0.25">
      <c r="A34" s="106"/>
      <c r="B34" s="107"/>
      <c r="C34" s="107"/>
      <c r="D34" s="107"/>
      <c r="E34" s="107"/>
      <c r="F34" s="107"/>
      <c r="G34" s="108"/>
      <c r="H34" s="108" t="s">
        <v>160</v>
      </c>
      <c r="I34" s="109"/>
      <c r="J34" s="172"/>
      <c r="K34" s="173"/>
      <c r="L34" s="109"/>
      <c r="M34" s="109"/>
      <c r="N34" s="109"/>
      <c r="O34" s="522">
        <f>IF('Input Data'!C8="b",SUM(O22:O33),0)</f>
        <v>0</v>
      </c>
    </row>
    <row r="35" spans="1:15" ht="18.75" thickTop="1" x14ac:dyDescent="0.2">
      <c r="A35" s="110" t="s">
        <v>177</v>
      </c>
      <c r="B35" s="103"/>
      <c r="C35" s="103"/>
      <c r="D35" s="103"/>
      <c r="E35" s="103"/>
      <c r="F35" s="103"/>
      <c r="G35" s="103"/>
      <c r="H35" s="103"/>
      <c r="I35" s="103"/>
      <c r="J35" s="103"/>
      <c r="K35" s="103"/>
      <c r="L35" s="103"/>
      <c r="M35" s="174"/>
      <c r="N35" s="103"/>
      <c r="O35" s="175"/>
    </row>
    <row r="36" spans="1:15" ht="15.75" thickBot="1" x14ac:dyDescent="0.25">
      <c r="A36" s="1212" t="s">
        <v>225</v>
      </c>
      <c r="B36" s="1257"/>
      <c r="C36" s="1257"/>
      <c r="D36" s="1257"/>
      <c r="E36" s="111"/>
      <c r="F36" s="111"/>
      <c r="G36" s="104"/>
      <c r="H36" s="104"/>
      <c r="I36" s="112">
        <f>IF('Input Data'!$E$23&lt;3,0,IF('Input Data'!$E$23=3,0.35,IF('Input Data'!$E$23=4,0.4)))</f>
        <v>0</v>
      </c>
      <c r="J36" s="145" t="s">
        <v>2</v>
      </c>
      <c r="K36" s="176">
        <f>'Input Data'!H41</f>
        <v>0</v>
      </c>
      <c r="L36" s="153" t="s">
        <v>28</v>
      </c>
      <c r="M36" s="150">
        <f>$O$19</f>
        <v>0</v>
      </c>
      <c r="N36" s="149"/>
      <c r="O36" s="151">
        <f>IF(K37=0,0,I36*K36/K37*M36)</f>
        <v>0</v>
      </c>
    </row>
    <row r="37" spans="1:15" x14ac:dyDescent="0.2">
      <c r="A37" s="1214"/>
      <c r="B37" s="1257"/>
      <c r="C37" s="1257"/>
      <c r="D37" s="1257"/>
      <c r="E37" s="113"/>
      <c r="F37" s="113"/>
      <c r="G37" s="104"/>
      <c r="H37" s="104"/>
      <c r="I37" s="112"/>
      <c r="J37" s="115"/>
      <c r="K37" s="146">
        <f>IF('Input Data'!$E$23&lt;4,'Input Data'!$H$37,'Input Data'!$H$43)</f>
        <v>0</v>
      </c>
      <c r="L37" s="153"/>
      <c r="M37" s="146"/>
      <c r="N37" s="146"/>
      <c r="O37" s="151"/>
    </row>
    <row r="38" spans="1:15" x14ac:dyDescent="0.2">
      <c r="A38" s="114"/>
      <c r="B38" s="104"/>
      <c r="C38" s="115"/>
      <c r="D38" s="113"/>
      <c r="E38" s="113"/>
      <c r="F38" s="113"/>
      <c r="G38" s="104"/>
      <c r="H38" s="104"/>
      <c r="I38" s="112"/>
      <c r="J38" s="115"/>
      <c r="K38" s="146"/>
      <c r="L38" s="153"/>
      <c r="M38" s="146"/>
      <c r="N38" s="146"/>
      <c r="O38" s="151"/>
    </row>
    <row r="39" spans="1:15" ht="15.75" thickBot="1" x14ac:dyDescent="0.25">
      <c r="A39" s="1215" t="s">
        <v>224</v>
      </c>
      <c r="B39" s="1216"/>
      <c r="C39" s="1217"/>
      <c r="D39" s="1257"/>
      <c r="E39" s="111"/>
      <c r="F39" s="111"/>
      <c r="G39" s="116">
        <f>IF('Input Data'!$H$42&gt;0,1.25,0)</f>
        <v>0</v>
      </c>
      <c r="H39" s="104" t="s">
        <v>28</v>
      </c>
      <c r="I39" s="112">
        <f>IF('Input Data'!$E$23&lt;3,0,IF('Input Data'!$E$23=3,0.35,IF('Input Data'!$E$23=4,0.4)))</f>
        <v>0</v>
      </c>
      <c r="J39" s="145" t="s">
        <v>2</v>
      </c>
      <c r="K39" s="176">
        <f>'Input Data'!H42</f>
        <v>0</v>
      </c>
      <c r="L39" s="153" t="s">
        <v>28</v>
      </c>
      <c r="M39" s="146">
        <f>$O$19</f>
        <v>0</v>
      </c>
      <c r="N39" s="149"/>
      <c r="O39" s="151">
        <f>IF(K37=0,0,G39*I39*K39/K40*M39)</f>
        <v>0</v>
      </c>
    </row>
    <row r="40" spans="1:15" x14ac:dyDescent="0.2">
      <c r="A40" s="1214"/>
      <c r="B40" s="1257"/>
      <c r="C40" s="1257"/>
      <c r="D40" s="1257"/>
      <c r="E40" s="117"/>
      <c r="F40" s="117"/>
      <c r="G40" s="104"/>
      <c r="H40" s="104"/>
      <c r="I40" s="105"/>
      <c r="J40" s="103"/>
      <c r="K40" s="146">
        <f>IF('Input Data'!$E$23&lt;4,'Input Data'!$H$37,'Input Data'!$H$43)</f>
        <v>0</v>
      </c>
      <c r="L40" s="167"/>
      <c r="M40" s="166"/>
      <c r="N40" s="166"/>
      <c r="O40" s="168"/>
    </row>
    <row r="41" spans="1:15" x14ac:dyDescent="0.2">
      <c r="A41" s="118"/>
      <c r="B41" s="119"/>
      <c r="C41" s="119"/>
      <c r="D41" s="119"/>
      <c r="E41" s="119"/>
      <c r="F41" s="119"/>
      <c r="G41" s="119"/>
      <c r="H41" s="119"/>
      <c r="I41" s="120"/>
      <c r="J41" s="119"/>
      <c r="K41" s="177"/>
      <c r="L41" s="178"/>
      <c r="M41" s="177"/>
      <c r="N41" s="177"/>
      <c r="O41" s="179"/>
    </row>
    <row r="42" spans="1:15" ht="15.75" thickBot="1" x14ac:dyDescent="0.25">
      <c r="A42" s="181"/>
      <c r="B42" s="182"/>
      <c r="C42" s="182"/>
      <c r="D42" s="183"/>
      <c r="E42" s="183"/>
      <c r="F42" s="183"/>
      <c r="G42" s="184"/>
      <c r="H42" s="185"/>
      <c r="I42" s="186" t="s">
        <v>132</v>
      </c>
      <c r="J42" s="187"/>
      <c r="K42" s="188"/>
      <c r="L42" s="188"/>
      <c r="M42" s="188"/>
      <c r="N42" s="188"/>
      <c r="O42" s="523">
        <f>IF('Input Data'!E23&lt;3,0,SUM(O36:O41))</f>
        <v>0</v>
      </c>
    </row>
    <row r="43" spans="1:15" ht="15.75" thickBot="1" x14ac:dyDescent="0.25">
      <c r="A43" s="246"/>
      <c r="B43" s="243"/>
      <c r="C43" s="243"/>
      <c r="D43" s="243"/>
      <c r="E43" s="243"/>
      <c r="F43" s="243"/>
      <c r="G43" s="243"/>
      <c r="H43" s="244"/>
      <c r="I43" s="245" t="s">
        <v>24</v>
      </c>
      <c r="J43" s="243"/>
      <c r="K43" s="243"/>
      <c r="L43" s="243"/>
      <c r="M43" s="243"/>
      <c r="N43" s="243"/>
      <c r="O43" s="524">
        <f>O34+O42</f>
        <v>0</v>
      </c>
    </row>
    <row r="44" spans="1:15" ht="18.75" thickTop="1" x14ac:dyDescent="0.2">
      <c r="A44" s="110" t="s">
        <v>222</v>
      </c>
      <c r="B44" s="103"/>
      <c r="C44" s="103"/>
      <c r="D44" s="103"/>
      <c r="E44" s="103"/>
      <c r="F44" s="103"/>
      <c r="G44" s="103"/>
      <c r="H44" s="240"/>
      <c r="I44" s="241"/>
      <c r="J44" s="195"/>
      <c r="K44" s="103"/>
      <c r="L44" s="198"/>
      <c r="M44" s="103"/>
      <c r="N44" s="198"/>
      <c r="O44" s="168"/>
    </row>
    <row r="45" spans="1:15" x14ac:dyDescent="0.2">
      <c r="A45" s="126" t="s">
        <v>237</v>
      </c>
      <c r="B45" s="189"/>
      <c r="C45" s="189"/>
      <c r="D45" s="189"/>
      <c r="E45" s="189"/>
      <c r="F45" s="189"/>
      <c r="G45" s="189"/>
      <c r="H45" s="194" t="s">
        <v>134</v>
      </c>
      <c r="J45" s="195"/>
      <c r="K45" s="196" t="s">
        <v>7</v>
      </c>
      <c r="L45" s="103"/>
      <c r="M45" s="196" t="s">
        <v>131</v>
      </c>
      <c r="N45" s="197" t="s">
        <v>122</v>
      </c>
      <c r="O45" s="168">
        <f>'Time Based'!H21</f>
        <v>0</v>
      </c>
    </row>
    <row r="46" spans="1:15" x14ac:dyDescent="0.2">
      <c r="A46" s="102" t="s">
        <v>255</v>
      </c>
      <c r="B46" s="103"/>
      <c r="C46" s="103"/>
      <c r="D46" s="103"/>
      <c r="E46" s="103"/>
      <c r="F46" s="103"/>
      <c r="G46" s="103"/>
      <c r="H46" s="198" t="s">
        <v>264</v>
      </c>
      <c r="J46" s="195"/>
      <c r="K46" s="196" t="s">
        <v>7</v>
      </c>
      <c r="L46" s="103"/>
      <c r="M46" s="196" t="s">
        <v>131</v>
      </c>
      <c r="N46" s="197"/>
      <c r="O46" s="168">
        <f>'Travelling &amp; Subsistance'!I17</f>
        <v>0</v>
      </c>
    </row>
    <row r="47" spans="1:15" ht="15.75" thickBot="1" x14ac:dyDescent="0.25">
      <c r="A47" s="102" t="s">
        <v>256</v>
      </c>
      <c r="B47" s="103"/>
      <c r="C47" s="103"/>
      <c r="D47" s="103"/>
      <c r="E47" s="103"/>
      <c r="F47" s="103"/>
      <c r="G47" s="103"/>
      <c r="H47" s="198" t="s">
        <v>265</v>
      </c>
      <c r="J47" s="195"/>
      <c r="K47" s="199" t="s">
        <v>7</v>
      </c>
      <c r="L47" s="182"/>
      <c r="M47" s="199" t="s">
        <v>131</v>
      </c>
      <c r="N47" s="200" t="s">
        <v>122</v>
      </c>
      <c r="O47" s="180">
        <f>'Time Based'!H57</f>
        <v>0</v>
      </c>
    </row>
    <row r="48" spans="1:15" ht="15.75" thickBot="1" x14ac:dyDescent="0.25">
      <c r="A48" s="201"/>
      <c r="B48" s="202"/>
      <c r="C48" s="202"/>
      <c r="D48" s="107"/>
      <c r="E48" s="107"/>
      <c r="F48" s="107"/>
      <c r="G48" s="107"/>
      <c r="H48" s="203"/>
      <c r="I48" s="204"/>
      <c r="J48" s="205"/>
      <c r="K48" s="206" t="s">
        <v>37</v>
      </c>
      <c r="L48" s="107"/>
      <c r="M48" s="107"/>
      <c r="N48" s="207"/>
      <c r="O48" s="522">
        <f>SUM(O45:O47)</f>
        <v>0</v>
      </c>
    </row>
    <row r="49" spans="1:15" ht="18.75" thickTop="1" x14ac:dyDescent="0.2">
      <c r="A49" s="110" t="s">
        <v>221</v>
      </c>
      <c r="B49" s="103"/>
      <c r="C49" s="103"/>
      <c r="D49" s="103"/>
      <c r="E49" s="103"/>
      <c r="F49" s="103"/>
      <c r="G49" s="103"/>
      <c r="H49" s="103"/>
      <c r="I49" s="103"/>
      <c r="J49" s="103"/>
      <c r="K49" s="103"/>
      <c r="L49" s="103"/>
      <c r="M49" s="208"/>
      <c r="N49" s="209"/>
      <c r="O49" s="168"/>
    </row>
    <row r="50" spans="1:15" x14ac:dyDescent="0.2">
      <c r="A50" s="102" t="s">
        <v>158</v>
      </c>
      <c r="B50" s="103"/>
      <c r="C50" s="103"/>
      <c r="D50" s="103"/>
      <c r="E50" s="103"/>
      <c r="F50" s="103"/>
      <c r="G50" s="103"/>
      <c r="H50" s="103"/>
      <c r="I50" s="103"/>
      <c r="J50" s="103"/>
      <c r="K50" s="198"/>
      <c r="L50" s="103"/>
      <c r="M50" s="104"/>
      <c r="N50" s="104"/>
      <c r="O50" s="210">
        <f>'Travelling &amp; Subsistance'!I59</f>
        <v>0</v>
      </c>
    </row>
    <row r="51" spans="1:15" x14ac:dyDescent="0.2">
      <c r="A51" s="102" t="s">
        <v>100</v>
      </c>
      <c r="B51" s="103"/>
      <c r="C51" s="103"/>
      <c r="D51" s="103"/>
      <c r="E51" s="103"/>
      <c r="F51" s="103"/>
      <c r="G51" s="103"/>
      <c r="H51" s="103"/>
      <c r="I51" s="103"/>
      <c r="J51" s="103"/>
      <c r="K51" s="198"/>
      <c r="L51" s="103"/>
      <c r="M51" s="104"/>
      <c r="N51" s="104"/>
      <c r="O51" s="210">
        <f>'Typing, Duplicating, &amp; Printing'!I59</f>
        <v>0</v>
      </c>
    </row>
    <row r="52" spans="1:15" ht="15.75" thickBot="1" x14ac:dyDescent="0.25">
      <c r="A52" s="102" t="s">
        <v>101</v>
      </c>
      <c r="B52" s="103"/>
      <c r="C52" s="103"/>
      <c r="D52" s="103"/>
      <c r="E52" s="103"/>
      <c r="F52" s="103"/>
      <c r="G52" s="103"/>
      <c r="H52" s="103"/>
      <c r="I52" s="103"/>
      <c r="J52" s="103"/>
      <c r="K52" s="198"/>
      <c r="L52" s="182"/>
      <c r="M52" s="211"/>
      <c r="N52" s="211"/>
      <c r="O52" s="212">
        <f>'Site staff &amp; Other'!H59</f>
        <v>0</v>
      </c>
    </row>
    <row r="53" spans="1:15" ht="15.75" thickBot="1" x14ac:dyDescent="0.25">
      <c r="A53" s="201"/>
      <c r="B53" s="107"/>
      <c r="C53" s="107"/>
      <c r="D53" s="107"/>
      <c r="E53" s="107"/>
      <c r="F53" s="107"/>
      <c r="G53" s="107"/>
      <c r="H53" s="213"/>
      <c r="I53" s="202"/>
      <c r="J53" s="107"/>
      <c r="K53" s="1255" t="s">
        <v>29</v>
      </c>
      <c r="L53" s="1256"/>
      <c r="M53" s="1256"/>
      <c r="N53" s="31"/>
      <c r="O53" s="234">
        <f>SUM(O50:O52)</f>
        <v>0</v>
      </c>
    </row>
    <row r="54" spans="1:15" ht="15.75" thickTop="1" x14ac:dyDescent="0.2">
      <c r="A54" s="214"/>
      <c r="B54" s="215"/>
      <c r="C54" s="215"/>
      <c r="D54" s="103"/>
      <c r="E54" s="103"/>
      <c r="F54" s="103"/>
      <c r="G54" s="103"/>
      <c r="H54" s="103"/>
      <c r="I54" s="216" t="s">
        <v>26</v>
      </c>
      <c r="J54" s="103"/>
      <c r="K54" s="103" t="s">
        <v>118</v>
      </c>
      <c r="L54" s="103"/>
      <c r="M54" s="103"/>
      <c r="N54" s="103"/>
      <c r="O54" s="168">
        <f>O43+O48+O53</f>
        <v>0</v>
      </c>
    </row>
    <row r="55" spans="1:15" x14ac:dyDescent="0.2">
      <c r="A55" s="102"/>
      <c r="B55" s="103"/>
      <c r="C55" s="103"/>
      <c r="D55" s="103"/>
      <c r="E55" s="103"/>
      <c r="F55" s="103"/>
      <c r="G55" s="104"/>
      <c r="H55" s="104"/>
      <c r="I55" s="216" t="s">
        <v>121</v>
      </c>
      <c r="J55" s="104"/>
      <c r="K55" s="104"/>
      <c r="L55" s="103"/>
      <c r="M55" s="103"/>
      <c r="N55" s="103"/>
      <c r="O55" s="261">
        <f>ROUND('Previous Payments'!K42,2)</f>
        <v>0</v>
      </c>
    </row>
    <row r="56" spans="1:15" ht="15.75" thickBot="1" x14ac:dyDescent="0.25">
      <c r="A56" s="102"/>
      <c r="B56" s="103"/>
      <c r="C56" s="107"/>
      <c r="D56" s="103"/>
      <c r="E56" s="103"/>
      <c r="F56" s="103"/>
      <c r="G56" s="217"/>
      <c r="H56" s="117"/>
      <c r="I56" s="1220" t="str">
        <f>IF($O$54&lt;$O$55,"OVERPAID BY (Ecl Tax)",IF($O$54&gt;$O$55,"FEES NOW DUE EXCLUDING VAT &amp; NON TAXABLE AMOUNT",""))</f>
        <v/>
      </c>
      <c r="J56" s="1220"/>
      <c r="K56" s="1220"/>
      <c r="L56" s="1220"/>
      <c r="M56" s="1220"/>
      <c r="N56" s="1220"/>
      <c r="O56" s="568">
        <f>O54-O55</f>
        <v>0</v>
      </c>
    </row>
    <row r="57" spans="1:15" ht="15.75" thickTop="1" x14ac:dyDescent="0.2">
      <c r="A57" s="214"/>
      <c r="B57" s="215"/>
      <c r="C57" s="103"/>
      <c r="D57" s="215" t="s">
        <v>0</v>
      </c>
      <c r="E57" s="215"/>
      <c r="F57" s="215"/>
      <c r="G57" s="218"/>
      <c r="H57" s="219">
        <v>0.14000000000000001</v>
      </c>
      <c r="I57" s="215" t="s">
        <v>25</v>
      </c>
      <c r="J57" s="104"/>
      <c r="K57" s="220">
        <f>IF('Input Data'!C14="none",0,O56)</f>
        <v>0</v>
      </c>
      <c r="L57" s="215"/>
      <c r="M57" s="215"/>
      <c r="N57" s="215"/>
      <c r="O57" s="569">
        <f>IF('Input Data'!C14="none",0,H57*K57)</f>
        <v>0</v>
      </c>
    </row>
    <row r="58" spans="1:15" x14ac:dyDescent="0.2">
      <c r="A58" s="102"/>
      <c r="B58" s="103"/>
      <c r="C58" s="103"/>
      <c r="D58" s="217"/>
      <c r="E58" s="217"/>
      <c r="F58" s="217"/>
      <c r="G58" s="198"/>
      <c r="H58" s="221"/>
      <c r="I58" s="124"/>
      <c r="J58" s="222" t="s">
        <v>161</v>
      </c>
      <c r="K58" s="119"/>
      <c r="L58" s="223"/>
      <c r="M58" s="224"/>
      <c r="N58" s="225"/>
      <c r="O58" s="570">
        <f>'Non Taxable'!I20</f>
        <v>0</v>
      </c>
    </row>
    <row r="59" spans="1:15" ht="15.75" thickBot="1" x14ac:dyDescent="0.25">
      <c r="A59" s="226"/>
      <c r="B59" s="227"/>
      <c r="C59" s="227"/>
      <c r="D59" s="227"/>
      <c r="E59" s="227"/>
      <c r="F59" s="227"/>
      <c r="G59" s="227"/>
      <c r="H59" s="228"/>
      <c r="I59" s="1220" t="str">
        <f>IF($O$54&lt;$O$55,"AMOUNT TO BE RECOVERED (Incl VAT)",IF($O$54&gt;$O$55,"FEES NOW DUE INCLUDING VAT &amp; NON TAXABLE AMOUNT",""))</f>
        <v/>
      </c>
      <c r="J59" s="1221"/>
      <c r="K59" s="1221"/>
      <c r="L59" s="1221"/>
      <c r="M59" s="1221"/>
      <c r="N59" s="1221"/>
      <c r="O59" s="522">
        <f>O56+O57+O58</f>
        <v>0</v>
      </c>
    </row>
    <row r="60" spans="1:15" ht="15.75" thickTop="1" x14ac:dyDescent="0.2">
      <c r="A60" s="537"/>
      <c r="B60" s="538"/>
      <c r="C60" s="538"/>
      <c r="D60" s="538"/>
      <c r="E60" s="538"/>
      <c r="F60" s="538"/>
      <c r="G60" s="538"/>
      <c r="H60" s="538"/>
      <c r="I60" s="538"/>
      <c r="J60" s="538"/>
      <c r="K60" s="538"/>
      <c r="L60" s="538"/>
      <c r="M60" s="538"/>
      <c r="N60" s="538"/>
      <c r="O60" s="539"/>
    </row>
    <row r="61" spans="1:15" x14ac:dyDescent="0.2">
      <c r="A61" s="540" t="s">
        <v>30</v>
      </c>
      <c r="B61" s="541"/>
      <c r="C61" s="542"/>
      <c r="D61" s="542"/>
      <c r="E61" s="542"/>
      <c r="F61" s="542"/>
      <c r="G61" s="542"/>
      <c r="H61" s="542"/>
      <c r="I61" s="543" t="s">
        <v>9</v>
      </c>
      <c r="J61" s="542"/>
      <c r="K61" s="541"/>
      <c r="L61" s="542"/>
      <c r="M61" s="542"/>
      <c r="N61" s="542"/>
      <c r="O61" s="544"/>
    </row>
    <row r="62" spans="1:15" x14ac:dyDescent="0.2">
      <c r="A62" s="540" t="s">
        <v>137</v>
      </c>
      <c r="B62" s="542"/>
      <c r="C62" s="542"/>
      <c r="D62" s="542"/>
      <c r="E62" s="542"/>
      <c r="F62" s="542"/>
      <c r="G62" s="542"/>
      <c r="H62" s="542"/>
      <c r="I62" s="542"/>
      <c r="J62" s="542"/>
      <c r="K62" s="542"/>
      <c r="L62" s="542"/>
      <c r="M62" s="542"/>
      <c r="N62" s="542"/>
      <c r="O62" s="544"/>
    </row>
    <row r="63" spans="1:15" x14ac:dyDescent="0.2">
      <c r="A63" s="540" t="s">
        <v>27</v>
      </c>
      <c r="B63" s="545"/>
      <c r="C63" s="545"/>
      <c r="D63" s="545"/>
      <c r="E63" s="545"/>
      <c r="F63" s="545"/>
      <c r="G63" s="545"/>
      <c r="H63" s="545"/>
      <c r="I63" s="545"/>
      <c r="J63" s="541"/>
      <c r="K63" s="541"/>
      <c r="L63" s="541"/>
      <c r="M63" s="541"/>
      <c r="N63" s="541"/>
      <c r="O63" s="546"/>
    </row>
    <row r="64" spans="1:15" x14ac:dyDescent="0.2">
      <c r="A64" s="547"/>
      <c r="B64" s="548"/>
      <c r="C64" s="548"/>
      <c r="D64" s="548"/>
      <c r="E64" s="548"/>
      <c r="F64" s="548"/>
      <c r="G64" s="548"/>
      <c r="H64" s="548"/>
      <c r="I64" s="548"/>
      <c r="J64" s="548"/>
      <c r="K64" s="548"/>
      <c r="L64" s="548"/>
      <c r="M64" s="548"/>
      <c r="N64" s="548"/>
      <c r="O64" s="549"/>
    </row>
    <row r="65" spans="1:15" x14ac:dyDescent="0.2">
      <c r="A65" s="547"/>
      <c r="B65" s="541"/>
      <c r="C65" s="541"/>
      <c r="D65" s="541"/>
      <c r="E65" s="541"/>
      <c r="F65" s="541"/>
      <c r="G65" s="541"/>
      <c r="H65" s="541"/>
      <c r="I65" s="541"/>
      <c r="J65" s="541"/>
      <c r="K65" s="541"/>
      <c r="L65" s="541"/>
      <c r="M65" s="541"/>
      <c r="N65" s="541"/>
      <c r="O65" s="546"/>
    </row>
    <row r="66" spans="1:15" x14ac:dyDescent="0.2">
      <c r="A66" s="540" t="s">
        <v>146</v>
      </c>
      <c r="B66" s="550"/>
      <c r="C66" s="550"/>
      <c r="D66" s="550"/>
      <c r="E66" s="550"/>
      <c r="F66" s="550"/>
      <c r="G66" s="550"/>
      <c r="H66" s="550"/>
      <c r="I66" s="551" t="s">
        <v>32</v>
      </c>
      <c r="J66" s="550"/>
      <c r="K66" s="550"/>
      <c r="L66" s="552"/>
      <c r="M66" s="552"/>
      <c r="N66" s="550"/>
      <c r="O66" s="553"/>
    </row>
    <row r="67" spans="1:15" ht="15.75" thickBot="1" x14ac:dyDescent="0.25">
      <c r="A67" s="554"/>
      <c r="B67" s="555" t="s">
        <v>33</v>
      </c>
      <c r="C67" s="1203">
        <f>'Input Data'!D11</f>
        <v>0</v>
      </c>
      <c r="D67" s="1203"/>
      <c r="E67" s="1203"/>
      <c r="F67" s="1203"/>
      <c r="G67" s="1203"/>
      <c r="H67" s="1203"/>
      <c r="I67" s="1203"/>
      <c r="J67" s="1203"/>
      <c r="K67" s="1203"/>
      <c r="L67" s="555"/>
      <c r="M67" s="555"/>
      <c r="N67" s="555"/>
      <c r="O67" s="556"/>
    </row>
    <row r="68" spans="1:15" ht="15.75" thickTop="1" x14ac:dyDescent="0.2"/>
  </sheetData>
  <sheetProtection password="CD4C" sheet="1" objects="1" scenarios="1" formatCells="0" formatColumns="0" formatRows="0"/>
  <mergeCells count="35">
    <mergeCell ref="C67:K67"/>
    <mergeCell ref="I1:O1"/>
    <mergeCell ref="K53:M53"/>
    <mergeCell ref="A36:D37"/>
    <mergeCell ref="A39:D40"/>
    <mergeCell ref="I56:N56"/>
    <mergeCell ref="I59:N59"/>
    <mergeCell ref="A22:E23"/>
    <mergeCell ref="A25:D26"/>
    <mergeCell ref="A28:D29"/>
    <mergeCell ref="A31:D32"/>
    <mergeCell ref="A15:G15"/>
    <mergeCell ref="J15:N15"/>
    <mergeCell ref="C13:G13"/>
    <mergeCell ref="L13:M13"/>
    <mergeCell ref="C14:G14"/>
    <mergeCell ref="M14:O14"/>
    <mergeCell ref="C10:G10"/>
    <mergeCell ref="C11:G11"/>
    <mergeCell ref="L11:O11"/>
    <mergeCell ref="C12:G12"/>
    <mergeCell ref="J12:K12"/>
    <mergeCell ref="L12:M12"/>
    <mergeCell ref="C9:G9"/>
    <mergeCell ref="D1:G1"/>
    <mergeCell ref="F2:H3"/>
    <mergeCell ref="I2:O2"/>
    <mergeCell ref="B4:M4"/>
    <mergeCell ref="B5:M5"/>
    <mergeCell ref="B6:M6"/>
    <mergeCell ref="B7:I7"/>
    <mergeCell ref="M7:N7"/>
    <mergeCell ref="A8:B8"/>
    <mergeCell ref="C8:G8"/>
    <mergeCell ref="L8:N8"/>
  </mergeCells>
  <phoneticPr fontId="0" type="noConversion"/>
  <pageMargins left="0.75" right="0.75" top="1" bottom="1" header="0.5" footer="0.5"/>
  <pageSetup scale="53"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4"/>
  <sheetViews>
    <sheetView zoomScaleNormal="100" workbookViewId="0">
      <selection activeCell="B1" sqref="B1"/>
    </sheetView>
  </sheetViews>
  <sheetFormatPr defaultRowHeight="15" x14ac:dyDescent="0.2"/>
  <cols>
    <col min="1" max="1" width="3.5546875" customWidth="1"/>
    <col min="2" max="2" width="13.44140625" customWidth="1"/>
    <col min="3" max="3" width="10.44140625" bestFit="1" customWidth="1"/>
    <col min="4" max="4" width="12.6640625" customWidth="1"/>
    <col min="5" max="6" width="11" customWidth="1"/>
    <col min="7" max="7" width="7" customWidth="1"/>
    <col min="8" max="8" width="13" customWidth="1"/>
    <col min="10" max="10" width="3.109375" customWidth="1"/>
  </cols>
  <sheetData>
    <row r="1" spans="1:7" ht="18" x14ac:dyDescent="0.25">
      <c r="B1" s="42" t="s">
        <v>139</v>
      </c>
    </row>
    <row r="2" spans="1:7" ht="15.75" x14ac:dyDescent="0.25">
      <c r="A2" s="9"/>
      <c r="B2" s="19" t="s">
        <v>148</v>
      </c>
      <c r="C2" s="16" t="s">
        <v>140</v>
      </c>
      <c r="D2" s="17"/>
      <c r="E2" s="17"/>
      <c r="F2" s="13"/>
    </row>
    <row r="3" spans="1:7" x14ac:dyDescent="0.2">
      <c r="A3" s="13"/>
      <c r="B3" s="14">
        <v>0</v>
      </c>
      <c r="C3" s="14">
        <v>270000</v>
      </c>
      <c r="D3" s="14">
        <v>0</v>
      </c>
      <c r="E3" s="21">
        <v>0.125</v>
      </c>
      <c r="F3" s="13"/>
    </row>
    <row r="4" spans="1:7" x14ac:dyDescent="0.2">
      <c r="A4" s="13"/>
      <c r="B4" s="15">
        <v>270000</v>
      </c>
      <c r="C4" s="15">
        <v>860000</v>
      </c>
      <c r="D4" s="15">
        <v>33750</v>
      </c>
      <c r="E4" s="22">
        <v>0.125</v>
      </c>
      <c r="F4" s="13"/>
    </row>
    <row r="5" spans="1:7" x14ac:dyDescent="0.2">
      <c r="A5" s="13"/>
      <c r="B5" s="15">
        <v>860000</v>
      </c>
      <c r="C5" s="15">
        <v>2690000</v>
      </c>
      <c r="D5" s="15">
        <v>107500</v>
      </c>
      <c r="E5" s="22">
        <v>0.1</v>
      </c>
      <c r="F5" s="13"/>
    </row>
    <row r="6" spans="1:7" x14ac:dyDescent="0.2">
      <c r="A6" s="13"/>
      <c r="B6" s="15">
        <v>2690000</v>
      </c>
      <c r="C6" s="15">
        <v>8060000</v>
      </c>
      <c r="D6" s="15">
        <v>290500</v>
      </c>
      <c r="E6" s="22">
        <v>0.08</v>
      </c>
      <c r="F6" s="13"/>
    </row>
    <row r="7" spans="1:7" x14ac:dyDescent="0.2">
      <c r="A7" s="13"/>
      <c r="B7" s="15">
        <v>8060000</v>
      </c>
      <c r="C7" s="15">
        <v>18760000</v>
      </c>
      <c r="D7" s="15">
        <v>720100</v>
      </c>
      <c r="E7" s="22">
        <v>7.0000000000000007E-2</v>
      </c>
      <c r="F7" s="13"/>
    </row>
    <row r="8" spans="1:7" x14ac:dyDescent="0.2">
      <c r="A8" s="13"/>
      <c r="B8" s="15">
        <v>18760000</v>
      </c>
      <c r="C8" s="15">
        <v>34360000</v>
      </c>
      <c r="D8" s="15">
        <v>1469100</v>
      </c>
      <c r="E8" s="22">
        <v>0.06</v>
      </c>
      <c r="F8" s="13"/>
    </row>
    <row r="9" spans="1:7" x14ac:dyDescent="0.2">
      <c r="A9" s="13"/>
      <c r="B9" s="15">
        <v>34360000</v>
      </c>
      <c r="C9" s="15">
        <v>100000000</v>
      </c>
      <c r="D9" s="15">
        <v>2405100</v>
      </c>
      <c r="E9" s="22">
        <v>5.5E-2</v>
      </c>
      <c r="F9" s="13"/>
    </row>
    <row r="10" spans="1:7" ht="15.75" customHeight="1" x14ac:dyDescent="0.2">
      <c r="A10" s="13"/>
      <c r="B10" s="13"/>
      <c r="C10" s="13"/>
      <c r="D10" s="13"/>
      <c r="E10" s="13"/>
      <c r="F10" s="13"/>
    </row>
    <row r="11" spans="1:7" x14ac:dyDescent="0.2">
      <c r="A11" s="13"/>
      <c r="B11" s="13"/>
      <c r="C11" s="13"/>
      <c r="D11" s="13"/>
      <c r="E11" s="13"/>
      <c r="F11" s="13"/>
      <c r="G11" s="13"/>
    </row>
    <row r="12" spans="1:7" ht="15.75" x14ac:dyDescent="0.25">
      <c r="A12" s="9"/>
      <c r="B12" s="18" t="s">
        <v>149</v>
      </c>
      <c r="C12" s="16" t="s">
        <v>141</v>
      </c>
      <c r="D12" s="17"/>
      <c r="E12" s="17"/>
      <c r="F12" s="13"/>
      <c r="G12" s="13"/>
    </row>
    <row r="13" spans="1:7" x14ac:dyDescent="0.2">
      <c r="A13" s="13"/>
      <c r="B13" s="14">
        <v>0</v>
      </c>
      <c r="C13" s="14">
        <v>270000</v>
      </c>
      <c r="D13" s="14">
        <v>0</v>
      </c>
      <c r="E13" s="21">
        <v>0.15</v>
      </c>
      <c r="F13" s="13"/>
      <c r="G13" s="13"/>
    </row>
    <row r="14" spans="1:7" x14ac:dyDescent="0.2">
      <c r="A14" s="13"/>
      <c r="B14" s="15">
        <v>270000</v>
      </c>
      <c r="C14" s="15">
        <v>540000</v>
      </c>
      <c r="D14" s="15">
        <v>40500</v>
      </c>
      <c r="E14" s="20">
        <v>0.15</v>
      </c>
      <c r="F14" s="13"/>
      <c r="G14" s="13"/>
    </row>
    <row r="15" spans="1:7" x14ac:dyDescent="0.2">
      <c r="A15" s="13"/>
      <c r="B15" s="15">
        <v>540000</v>
      </c>
      <c r="C15" s="15">
        <v>4300000</v>
      </c>
      <c r="D15" s="15">
        <v>81000</v>
      </c>
      <c r="E15" s="20">
        <v>0.125</v>
      </c>
      <c r="F15" s="13"/>
      <c r="G15" s="13"/>
    </row>
    <row r="16" spans="1:7" x14ac:dyDescent="0.2">
      <c r="A16" s="13"/>
      <c r="B16" s="15">
        <v>4300000</v>
      </c>
      <c r="C16" s="15">
        <v>9670000</v>
      </c>
      <c r="D16" s="15">
        <v>551000</v>
      </c>
      <c r="E16" s="20">
        <v>0.105</v>
      </c>
      <c r="F16" s="13"/>
      <c r="G16" s="13"/>
    </row>
    <row r="17" spans="1:7" x14ac:dyDescent="0.2">
      <c r="A17" s="13"/>
      <c r="B17" s="15">
        <v>9670000</v>
      </c>
      <c r="C17" s="15">
        <v>21470000</v>
      </c>
      <c r="D17" s="15">
        <v>1114850</v>
      </c>
      <c r="E17" s="20">
        <v>9.5000000000000001E-2</v>
      </c>
      <c r="F17" s="13"/>
      <c r="G17" s="13"/>
    </row>
    <row r="18" spans="1:7" x14ac:dyDescent="0.2">
      <c r="A18" s="13"/>
      <c r="B18" s="15">
        <v>21470000</v>
      </c>
      <c r="C18" s="15">
        <v>64470000</v>
      </c>
      <c r="D18" s="15">
        <v>2235850</v>
      </c>
      <c r="E18" s="20">
        <v>0.09</v>
      </c>
      <c r="F18" s="13"/>
      <c r="G18" s="13"/>
    </row>
    <row r="19" spans="1:7" x14ac:dyDescent="0.2">
      <c r="A19" s="13"/>
      <c r="B19" s="15">
        <v>64470000</v>
      </c>
      <c r="C19" s="15">
        <v>100000000</v>
      </c>
      <c r="D19" s="15">
        <v>6105850</v>
      </c>
      <c r="E19" s="20">
        <v>8.5000000000000006E-2</v>
      </c>
      <c r="F19" s="13"/>
      <c r="G19" s="13"/>
    </row>
    <row r="20" spans="1:7" x14ac:dyDescent="0.2">
      <c r="A20" s="13"/>
      <c r="B20" s="13"/>
      <c r="C20" s="13"/>
      <c r="D20" s="13"/>
      <c r="E20" s="13"/>
      <c r="F20" s="13"/>
      <c r="G20" s="13"/>
    </row>
    <row r="21" spans="1:7" x14ac:dyDescent="0.2">
      <c r="A21" s="13"/>
      <c r="B21" s="13"/>
      <c r="C21" s="13"/>
      <c r="D21" s="13"/>
      <c r="E21" s="13"/>
      <c r="F21" s="13"/>
      <c r="G21" s="13"/>
    </row>
    <row r="22" spans="1:7" ht="16.5" thickBot="1" x14ac:dyDescent="0.3">
      <c r="A22" s="13"/>
      <c r="B22" s="632" t="s">
        <v>288</v>
      </c>
      <c r="C22" s="633"/>
      <c r="D22" s="633"/>
      <c r="E22" s="633"/>
      <c r="F22" s="633"/>
      <c r="G22" s="633"/>
    </row>
    <row r="23" spans="1:7" ht="18.75" customHeight="1" x14ac:dyDescent="0.2">
      <c r="A23" s="13"/>
      <c r="B23" s="634" t="s">
        <v>289</v>
      </c>
      <c r="C23" s="635" t="s">
        <v>290</v>
      </c>
      <c r="D23" s="636" t="s">
        <v>291</v>
      </c>
      <c r="E23" s="637"/>
      <c r="F23" s="638" t="s">
        <v>292</v>
      </c>
      <c r="G23" s="639" t="s">
        <v>293</v>
      </c>
    </row>
    <row r="24" spans="1:7" x14ac:dyDescent="0.2">
      <c r="A24" s="13"/>
      <c r="B24" s="640" t="s">
        <v>294</v>
      </c>
      <c r="C24" s="641" t="s">
        <v>295</v>
      </c>
      <c r="D24" s="642">
        <f>IF('Input Data'!$E$23&lt;1,0,20%)</f>
        <v>0.2</v>
      </c>
      <c r="E24" s="643" t="s">
        <v>28</v>
      </c>
      <c r="F24" s="644">
        <f>IF('Input Data'!$E$23=1,'Input Data'!$D$24,1)</f>
        <v>1</v>
      </c>
      <c r="G24" s="645">
        <f>D24*F24</f>
        <v>0.2</v>
      </c>
    </row>
    <row r="25" spans="1:7" ht="15.75" thickBot="1" x14ac:dyDescent="0.25">
      <c r="A25" s="13"/>
      <c r="B25" s="646" t="s">
        <v>296</v>
      </c>
      <c r="C25" s="647" t="s">
        <v>297</v>
      </c>
      <c r="D25" s="648">
        <f>IF('Input Data'!$E$23&lt;2,0,40%)</f>
        <v>0</v>
      </c>
      <c r="E25" s="649" t="s">
        <v>28</v>
      </c>
      <c r="F25" s="650">
        <f>IF('Input Data'!$E$23=2,'Input Data'!$D$24,1)</f>
        <v>1</v>
      </c>
      <c r="G25" s="651">
        <f>D25*F25+G24</f>
        <v>0.2</v>
      </c>
    </row>
    <row r="26" spans="1:7" x14ac:dyDescent="0.2">
      <c r="A26" s="13"/>
      <c r="B26" s="652"/>
      <c r="C26" s="653"/>
      <c r="D26" s="654"/>
      <c r="E26" s="652"/>
      <c r="F26" s="655"/>
      <c r="G26" s="656"/>
    </row>
    <row r="27" spans="1:7" x14ac:dyDescent="0.2">
      <c r="A27" s="13"/>
      <c r="B27" s="13"/>
    </row>
    <row r="28" spans="1:7" x14ac:dyDescent="0.2">
      <c r="A28" s="13"/>
      <c r="B28" s="13"/>
    </row>
    <row r="29" spans="1:7" x14ac:dyDescent="0.2">
      <c r="A29" s="13"/>
      <c r="B29" s="13"/>
      <c r="D29">
        <v>0.2</v>
      </c>
    </row>
    <row r="30" spans="1:7" x14ac:dyDescent="0.2">
      <c r="A30" s="13"/>
      <c r="B30" s="13"/>
      <c r="D30">
        <v>0.4</v>
      </c>
    </row>
    <row r="31" spans="1:7" x14ac:dyDescent="0.2">
      <c r="A31" s="13"/>
      <c r="B31" s="13"/>
      <c r="D31">
        <v>0.4</v>
      </c>
    </row>
    <row r="32" spans="1:7" x14ac:dyDescent="0.2">
      <c r="A32" s="13"/>
      <c r="B32" s="13"/>
      <c r="C32" s="13"/>
      <c r="D32" s="13"/>
      <c r="E32" s="13"/>
      <c r="F32" s="13"/>
      <c r="G32" s="13"/>
    </row>
    <row r="33" spans="1:7" x14ac:dyDescent="0.2">
      <c r="A33" s="13"/>
      <c r="B33" s="13"/>
      <c r="C33" s="13"/>
      <c r="D33" s="13"/>
      <c r="E33" s="13"/>
      <c r="F33" s="13"/>
      <c r="G33" s="13"/>
    </row>
    <row r="34" spans="1:7" x14ac:dyDescent="0.2">
      <c r="A34" s="13"/>
      <c r="B34" s="13"/>
      <c r="C34" s="13"/>
      <c r="D34" s="13"/>
      <c r="E34" s="13"/>
      <c r="F34" s="13"/>
      <c r="G34" s="13"/>
    </row>
  </sheetData>
  <sheetProtection password="CD4C" sheet="1" objects="1" scenarios="1" formatCells="0" formatColumns="0" formatRows="0"/>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33203125" customWidth="1"/>
    <col min="13" max="13" width="11.109375" customWidth="1"/>
  </cols>
  <sheetData>
    <row r="1" spans="1:13" ht="18.75" thickTop="1" x14ac:dyDescent="0.2">
      <c r="A1" s="777" t="s">
        <v>354</v>
      </c>
      <c r="B1" s="525"/>
      <c r="C1" s="483"/>
      <c r="D1" s="779"/>
      <c r="E1" s="778" t="s">
        <v>276</v>
      </c>
      <c r="F1" s="483"/>
      <c r="G1" s="483"/>
      <c r="H1" s="483"/>
      <c r="I1" s="483"/>
      <c r="J1" s="483"/>
      <c r="K1" s="483"/>
      <c r="L1" s="483"/>
      <c r="M1" s="485"/>
    </row>
    <row r="2" spans="1:13" x14ac:dyDescent="0.2">
      <c r="A2" s="1261" t="s">
        <v>246</v>
      </c>
      <c r="B2" s="1262"/>
      <c r="C2" s="1262"/>
      <c r="D2" s="768">
        <f>'Input Data'!$D$20</f>
        <v>0</v>
      </c>
      <c r="E2" s="486" t="s">
        <v>197</v>
      </c>
      <c r="F2" s="772">
        <f>'Input Data'!$D$6</f>
        <v>0</v>
      </c>
      <c r="G2" s="360"/>
      <c r="H2" s="1262" t="s">
        <v>120</v>
      </c>
      <c r="I2" s="1262"/>
      <c r="J2" s="1263"/>
      <c r="K2" s="260" t="str">
        <f>IF('Input Data'!D14&gt;0,"Y","N")</f>
        <v>Y</v>
      </c>
      <c r="L2" s="129"/>
      <c r="M2" s="56"/>
    </row>
    <row r="3" spans="1:13" ht="15.75" thickBot="1" x14ac:dyDescent="0.25">
      <c r="A3" s="487"/>
      <c r="B3" s="488"/>
      <c r="C3" s="129"/>
      <c r="D3" s="129"/>
      <c r="E3" s="129"/>
      <c r="F3" s="129"/>
      <c r="G3" s="129"/>
      <c r="H3" s="488"/>
      <c r="I3" s="488"/>
      <c r="J3" s="489"/>
      <c r="K3" s="129"/>
      <c r="L3" s="129"/>
      <c r="M3" s="490"/>
    </row>
    <row r="4" spans="1:13" ht="65.25" thickTop="1" thickBot="1" x14ac:dyDescent="0.25">
      <c r="A4" s="491" t="s">
        <v>247</v>
      </c>
      <c r="B4" s="526" t="s">
        <v>9</v>
      </c>
      <c r="C4" s="561" t="s">
        <v>280</v>
      </c>
      <c r="D4" s="561" t="s">
        <v>281</v>
      </c>
      <c r="E4" s="492" t="s">
        <v>282</v>
      </c>
      <c r="F4" s="562" t="s">
        <v>283</v>
      </c>
      <c r="G4" s="104"/>
      <c r="H4" s="491" t="s">
        <v>247</v>
      </c>
      <c r="I4" s="526" t="s">
        <v>9</v>
      </c>
      <c r="J4" s="561" t="s">
        <v>280</v>
      </c>
      <c r="K4" s="561" t="s">
        <v>281</v>
      </c>
      <c r="L4" s="492" t="s">
        <v>282</v>
      </c>
      <c r="M4" s="562" t="s">
        <v>283</v>
      </c>
    </row>
    <row r="5" spans="1:13" ht="27" thickTop="1" thickBot="1" x14ac:dyDescent="0.25">
      <c r="A5" s="493" t="s">
        <v>248</v>
      </c>
      <c r="B5" s="529"/>
      <c r="C5" s="494">
        <v>0</v>
      </c>
      <c r="D5" s="495">
        <f>IF($K$2="Y",((C5-E5)/1.14),C5)</f>
        <v>0</v>
      </c>
      <c r="E5" s="494">
        <v>0</v>
      </c>
      <c r="F5" s="496">
        <f>SUM(D5:E5)</f>
        <v>0</v>
      </c>
      <c r="G5" s="131"/>
      <c r="H5" s="497" t="s">
        <v>249</v>
      </c>
      <c r="I5" s="528"/>
      <c r="J5" s="498">
        <f>C42</f>
        <v>0</v>
      </c>
      <c r="K5" s="499">
        <f>D42</f>
        <v>0</v>
      </c>
      <c r="L5" s="498">
        <f>E42</f>
        <v>0</v>
      </c>
      <c r="M5" s="500">
        <f>SUM(K5:L5)</f>
        <v>0</v>
      </c>
    </row>
    <row r="6" spans="1:13" x14ac:dyDescent="0.2">
      <c r="A6" s="501">
        <f t="shared" ref="A6:A41" si="0">A5+1</f>
        <v>2</v>
      </c>
      <c r="B6" s="530"/>
      <c r="C6" s="494">
        <v>0</v>
      </c>
      <c r="D6" s="495">
        <f t="shared" ref="D6:D41" si="1">IF($K$2="Y",((C6-E6)/1.14),C6)</f>
        <v>0</v>
      </c>
      <c r="E6" s="494">
        <v>0</v>
      </c>
      <c r="F6" s="496">
        <f t="shared" ref="F6:F41" si="2">SUM(D6:E6)</f>
        <v>0</v>
      </c>
      <c r="G6" s="131"/>
      <c r="H6" s="502" t="s">
        <v>250</v>
      </c>
      <c r="I6" s="529"/>
      <c r="J6" s="503">
        <v>0</v>
      </c>
      <c r="K6" s="495">
        <f t="shared" ref="K6:K41" si="3">IF($K$2="Y",((J6-L6)/1.14),J6)</f>
        <v>0</v>
      </c>
      <c r="L6" s="503">
        <v>0</v>
      </c>
      <c r="M6" s="504">
        <f t="shared" ref="M6:M41" si="4">SUM(K6:L6)</f>
        <v>0</v>
      </c>
    </row>
    <row r="7" spans="1:13" x14ac:dyDescent="0.2">
      <c r="A7" s="501">
        <f t="shared" si="0"/>
        <v>3</v>
      </c>
      <c r="B7" s="530"/>
      <c r="C7" s="494">
        <v>0</v>
      </c>
      <c r="D7" s="495">
        <f t="shared" si="1"/>
        <v>0</v>
      </c>
      <c r="E7" s="494">
        <v>0</v>
      </c>
      <c r="F7" s="496">
        <f t="shared" si="2"/>
        <v>0</v>
      </c>
      <c r="G7" s="131"/>
      <c r="H7" s="501">
        <f t="shared" ref="H7:H41" si="5">H6+1</f>
        <v>39</v>
      </c>
      <c r="I7" s="530"/>
      <c r="J7" s="494">
        <v>0</v>
      </c>
      <c r="K7" s="495">
        <f t="shared" si="3"/>
        <v>0</v>
      </c>
      <c r="L7" s="494">
        <v>0</v>
      </c>
      <c r="M7" s="496">
        <f t="shared" si="4"/>
        <v>0</v>
      </c>
    </row>
    <row r="8" spans="1:13" x14ac:dyDescent="0.2">
      <c r="A8" s="501">
        <f t="shared" si="0"/>
        <v>4</v>
      </c>
      <c r="B8" s="530"/>
      <c r="C8" s="494">
        <v>0</v>
      </c>
      <c r="D8" s="495">
        <f t="shared" si="1"/>
        <v>0</v>
      </c>
      <c r="E8" s="494">
        <v>0</v>
      </c>
      <c r="F8" s="496">
        <f t="shared" si="2"/>
        <v>0</v>
      </c>
      <c r="G8" s="131"/>
      <c r="H8" s="501">
        <f t="shared" si="5"/>
        <v>40</v>
      </c>
      <c r="I8" s="530"/>
      <c r="J8" s="494">
        <v>0</v>
      </c>
      <c r="K8" s="495">
        <f t="shared" si="3"/>
        <v>0</v>
      </c>
      <c r="L8" s="494">
        <v>0</v>
      </c>
      <c r="M8" s="496">
        <f t="shared" si="4"/>
        <v>0</v>
      </c>
    </row>
    <row r="9" spans="1:13" x14ac:dyDescent="0.2">
      <c r="A9" s="501">
        <f t="shared" si="0"/>
        <v>5</v>
      </c>
      <c r="B9" s="530"/>
      <c r="C9" s="494">
        <v>0</v>
      </c>
      <c r="D9" s="495">
        <f t="shared" si="1"/>
        <v>0</v>
      </c>
      <c r="E9" s="494">
        <v>0</v>
      </c>
      <c r="F9" s="496">
        <f t="shared" si="2"/>
        <v>0</v>
      </c>
      <c r="G9" s="131"/>
      <c r="H9" s="501">
        <f t="shared" si="5"/>
        <v>41</v>
      </c>
      <c r="I9" s="530"/>
      <c r="J9" s="494">
        <v>0</v>
      </c>
      <c r="K9" s="495">
        <f t="shared" si="3"/>
        <v>0</v>
      </c>
      <c r="L9" s="494">
        <v>0</v>
      </c>
      <c r="M9" s="496">
        <f t="shared" si="4"/>
        <v>0</v>
      </c>
    </row>
    <row r="10" spans="1:13" x14ac:dyDescent="0.2">
      <c r="A10" s="501">
        <f t="shared" si="0"/>
        <v>6</v>
      </c>
      <c r="B10" s="530"/>
      <c r="C10" s="494">
        <v>0</v>
      </c>
      <c r="D10" s="495">
        <f t="shared" si="1"/>
        <v>0</v>
      </c>
      <c r="E10" s="494">
        <v>0</v>
      </c>
      <c r="F10" s="496">
        <f t="shared" si="2"/>
        <v>0</v>
      </c>
      <c r="G10" s="131"/>
      <c r="H10" s="501">
        <f t="shared" si="5"/>
        <v>42</v>
      </c>
      <c r="I10" s="530"/>
      <c r="J10" s="494">
        <v>0</v>
      </c>
      <c r="K10" s="495">
        <f t="shared" si="3"/>
        <v>0</v>
      </c>
      <c r="L10" s="494">
        <v>0</v>
      </c>
      <c r="M10" s="496">
        <f t="shared" si="4"/>
        <v>0</v>
      </c>
    </row>
    <row r="11" spans="1:13" x14ac:dyDescent="0.2">
      <c r="A11" s="501">
        <f t="shared" si="0"/>
        <v>7</v>
      </c>
      <c r="B11" s="530"/>
      <c r="C11" s="494">
        <v>0</v>
      </c>
      <c r="D11" s="495">
        <f t="shared" si="1"/>
        <v>0</v>
      </c>
      <c r="E11" s="494">
        <v>0</v>
      </c>
      <c r="F11" s="496">
        <f t="shared" si="2"/>
        <v>0</v>
      </c>
      <c r="G11" s="131"/>
      <c r="H11" s="501">
        <f t="shared" si="5"/>
        <v>43</v>
      </c>
      <c r="I11" s="530"/>
      <c r="J11" s="494">
        <v>0</v>
      </c>
      <c r="K11" s="495">
        <f t="shared" si="3"/>
        <v>0</v>
      </c>
      <c r="L11" s="494">
        <v>0</v>
      </c>
      <c r="M11" s="496">
        <f t="shared" si="4"/>
        <v>0</v>
      </c>
    </row>
    <row r="12" spans="1:13" x14ac:dyDescent="0.2">
      <c r="A12" s="501">
        <f t="shared" si="0"/>
        <v>8</v>
      </c>
      <c r="B12" s="530"/>
      <c r="C12" s="494">
        <v>0</v>
      </c>
      <c r="D12" s="495">
        <f t="shared" si="1"/>
        <v>0</v>
      </c>
      <c r="E12" s="494">
        <v>0</v>
      </c>
      <c r="F12" s="496">
        <f t="shared" si="2"/>
        <v>0</v>
      </c>
      <c r="G12" s="131"/>
      <c r="H12" s="501">
        <f t="shared" si="5"/>
        <v>44</v>
      </c>
      <c r="I12" s="530"/>
      <c r="J12" s="494">
        <v>0</v>
      </c>
      <c r="K12" s="495">
        <f t="shared" si="3"/>
        <v>0</v>
      </c>
      <c r="L12" s="494">
        <v>0</v>
      </c>
      <c r="M12" s="496">
        <f t="shared" si="4"/>
        <v>0</v>
      </c>
    </row>
    <row r="13" spans="1:13" x14ac:dyDescent="0.2">
      <c r="A13" s="501">
        <f t="shared" si="0"/>
        <v>9</v>
      </c>
      <c r="B13" s="530"/>
      <c r="C13" s="494">
        <v>0</v>
      </c>
      <c r="D13" s="495">
        <f t="shared" si="1"/>
        <v>0</v>
      </c>
      <c r="E13" s="494">
        <v>0</v>
      </c>
      <c r="F13" s="496">
        <f t="shared" si="2"/>
        <v>0</v>
      </c>
      <c r="G13" s="131"/>
      <c r="H13" s="501">
        <f t="shared" si="5"/>
        <v>45</v>
      </c>
      <c r="I13" s="530"/>
      <c r="J13" s="494">
        <v>0</v>
      </c>
      <c r="K13" s="495">
        <f t="shared" si="3"/>
        <v>0</v>
      </c>
      <c r="L13" s="494">
        <v>0</v>
      </c>
      <c r="M13" s="496">
        <f t="shared" si="4"/>
        <v>0</v>
      </c>
    </row>
    <row r="14" spans="1:13" x14ac:dyDescent="0.2">
      <c r="A14" s="501">
        <f t="shared" si="0"/>
        <v>10</v>
      </c>
      <c r="B14" s="530"/>
      <c r="C14" s="494">
        <v>0</v>
      </c>
      <c r="D14" s="495">
        <f t="shared" si="1"/>
        <v>0</v>
      </c>
      <c r="E14" s="494">
        <v>0</v>
      </c>
      <c r="F14" s="496">
        <f t="shared" si="2"/>
        <v>0</v>
      </c>
      <c r="G14" s="131"/>
      <c r="H14" s="501">
        <f t="shared" si="5"/>
        <v>46</v>
      </c>
      <c r="I14" s="530"/>
      <c r="J14" s="494">
        <v>0</v>
      </c>
      <c r="K14" s="495">
        <f t="shared" si="3"/>
        <v>0</v>
      </c>
      <c r="L14" s="494">
        <v>0</v>
      </c>
      <c r="M14" s="496">
        <f t="shared" si="4"/>
        <v>0</v>
      </c>
    </row>
    <row r="15" spans="1:13" x14ac:dyDescent="0.2">
      <c r="A15" s="501">
        <f t="shared" si="0"/>
        <v>11</v>
      </c>
      <c r="B15" s="530"/>
      <c r="C15" s="494">
        <v>0</v>
      </c>
      <c r="D15" s="495">
        <f t="shared" si="1"/>
        <v>0</v>
      </c>
      <c r="E15" s="494">
        <v>0</v>
      </c>
      <c r="F15" s="496">
        <f t="shared" si="2"/>
        <v>0</v>
      </c>
      <c r="G15" s="131"/>
      <c r="H15" s="501">
        <f t="shared" si="5"/>
        <v>47</v>
      </c>
      <c r="I15" s="530"/>
      <c r="J15" s="494">
        <v>0</v>
      </c>
      <c r="K15" s="495">
        <f t="shared" si="3"/>
        <v>0</v>
      </c>
      <c r="L15" s="494">
        <v>0</v>
      </c>
      <c r="M15" s="496">
        <f t="shared" si="4"/>
        <v>0</v>
      </c>
    </row>
    <row r="16" spans="1:13" x14ac:dyDescent="0.2">
      <c r="A16" s="501">
        <f t="shared" si="0"/>
        <v>12</v>
      </c>
      <c r="B16" s="530"/>
      <c r="C16" s="494">
        <v>0</v>
      </c>
      <c r="D16" s="495">
        <f t="shared" si="1"/>
        <v>0</v>
      </c>
      <c r="E16" s="494">
        <v>0</v>
      </c>
      <c r="F16" s="496">
        <f t="shared" si="2"/>
        <v>0</v>
      </c>
      <c r="G16" s="131"/>
      <c r="H16" s="501">
        <f t="shared" si="5"/>
        <v>48</v>
      </c>
      <c r="I16" s="530"/>
      <c r="J16" s="494">
        <v>0</v>
      </c>
      <c r="K16" s="495">
        <f t="shared" si="3"/>
        <v>0</v>
      </c>
      <c r="L16" s="494">
        <v>0</v>
      </c>
      <c r="M16" s="496">
        <f t="shared" si="4"/>
        <v>0</v>
      </c>
    </row>
    <row r="17" spans="1:13" x14ac:dyDescent="0.2">
      <c r="A17" s="501">
        <f t="shared" si="0"/>
        <v>13</v>
      </c>
      <c r="B17" s="530"/>
      <c r="C17" s="494">
        <v>0</v>
      </c>
      <c r="D17" s="495">
        <f t="shared" si="1"/>
        <v>0</v>
      </c>
      <c r="E17" s="494">
        <v>0</v>
      </c>
      <c r="F17" s="496">
        <f t="shared" si="2"/>
        <v>0</v>
      </c>
      <c r="G17" s="131"/>
      <c r="H17" s="501">
        <f t="shared" si="5"/>
        <v>49</v>
      </c>
      <c r="I17" s="530"/>
      <c r="J17" s="494">
        <v>0</v>
      </c>
      <c r="K17" s="495">
        <f t="shared" si="3"/>
        <v>0</v>
      </c>
      <c r="L17" s="494">
        <v>0</v>
      </c>
      <c r="M17" s="496">
        <f t="shared" si="4"/>
        <v>0</v>
      </c>
    </row>
    <row r="18" spans="1:13" x14ac:dyDescent="0.2">
      <c r="A18" s="501">
        <f t="shared" si="0"/>
        <v>14</v>
      </c>
      <c r="B18" s="530"/>
      <c r="C18" s="494">
        <v>0</v>
      </c>
      <c r="D18" s="495">
        <f t="shared" si="1"/>
        <v>0</v>
      </c>
      <c r="E18" s="494">
        <v>0</v>
      </c>
      <c r="F18" s="496">
        <f t="shared" si="2"/>
        <v>0</v>
      </c>
      <c r="G18" s="131"/>
      <c r="H18" s="501">
        <f t="shared" si="5"/>
        <v>50</v>
      </c>
      <c r="I18" s="530"/>
      <c r="J18" s="494">
        <v>0</v>
      </c>
      <c r="K18" s="495">
        <f t="shared" si="3"/>
        <v>0</v>
      </c>
      <c r="L18" s="494">
        <v>0</v>
      </c>
      <c r="M18" s="496">
        <f t="shared" si="4"/>
        <v>0</v>
      </c>
    </row>
    <row r="19" spans="1:13" x14ac:dyDescent="0.2">
      <c r="A19" s="501">
        <f t="shared" si="0"/>
        <v>15</v>
      </c>
      <c r="B19" s="530"/>
      <c r="C19" s="494">
        <v>0</v>
      </c>
      <c r="D19" s="495">
        <f t="shared" si="1"/>
        <v>0</v>
      </c>
      <c r="E19" s="494">
        <v>0</v>
      </c>
      <c r="F19" s="496">
        <f t="shared" si="2"/>
        <v>0</v>
      </c>
      <c r="G19" s="131"/>
      <c r="H19" s="501">
        <f t="shared" si="5"/>
        <v>51</v>
      </c>
      <c r="I19" s="530"/>
      <c r="J19" s="494">
        <v>0</v>
      </c>
      <c r="K19" s="495">
        <f t="shared" si="3"/>
        <v>0</v>
      </c>
      <c r="L19" s="494">
        <v>0</v>
      </c>
      <c r="M19" s="496">
        <f t="shared" si="4"/>
        <v>0</v>
      </c>
    </row>
    <row r="20" spans="1:13" x14ac:dyDescent="0.2">
      <c r="A20" s="501">
        <f t="shared" si="0"/>
        <v>16</v>
      </c>
      <c r="B20" s="530"/>
      <c r="C20" s="494">
        <v>0</v>
      </c>
      <c r="D20" s="495">
        <f t="shared" si="1"/>
        <v>0</v>
      </c>
      <c r="E20" s="494">
        <v>0</v>
      </c>
      <c r="F20" s="496">
        <f t="shared" si="2"/>
        <v>0</v>
      </c>
      <c r="G20" s="131"/>
      <c r="H20" s="501">
        <f t="shared" si="5"/>
        <v>52</v>
      </c>
      <c r="I20" s="530"/>
      <c r="J20" s="494">
        <v>0</v>
      </c>
      <c r="K20" s="495">
        <f t="shared" si="3"/>
        <v>0</v>
      </c>
      <c r="L20" s="494">
        <v>0</v>
      </c>
      <c r="M20" s="496">
        <f t="shared" si="4"/>
        <v>0</v>
      </c>
    </row>
    <row r="21" spans="1:13" x14ac:dyDescent="0.2">
      <c r="A21" s="501">
        <f t="shared" si="0"/>
        <v>17</v>
      </c>
      <c r="B21" s="530"/>
      <c r="C21" s="494">
        <v>0</v>
      </c>
      <c r="D21" s="495">
        <f t="shared" si="1"/>
        <v>0</v>
      </c>
      <c r="E21" s="494">
        <v>0</v>
      </c>
      <c r="F21" s="496">
        <f t="shared" si="2"/>
        <v>0</v>
      </c>
      <c r="G21" s="505"/>
      <c r="H21" s="501">
        <f t="shared" si="5"/>
        <v>53</v>
      </c>
      <c r="I21" s="530"/>
      <c r="J21" s="494">
        <v>0</v>
      </c>
      <c r="K21" s="495">
        <f t="shared" si="3"/>
        <v>0</v>
      </c>
      <c r="L21" s="494">
        <v>0</v>
      </c>
      <c r="M21" s="496">
        <f t="shared" si="4"/>
        <v>0</v>
      </c>
    </row>
    <row r="22" spans="1:13" x14ac:dyDescent="0.2">
      <c r="A22" s="501">
        <f t="shared" si="0"/>
        <v>18</v>
      </c>
      <c r="B22" s="530"/>
      <c r="C22" s="494">
        <v>0</v>
      </c>
      <c r="D22" s="495">
        <f t="shared" si="1"/>
        <v>0</v>
      </c>
      <c r="E22" s="494">
        <v>0</v>
      </c>
      <c r="F22" s="496">
        <f t="shared" si="2"/>
        <v>0</v>
      </c>
      <c r="G22" s="505"/>
      <c r="H22" s="501">
        <f t="shared" si="5"/>
        <v>54</v>
      </c>
      <c r="I22" s="530"/>
      <c r="J22" s="494">
        <v>0</v>
      </c>
      <c r="K22" s="495">
        <f t="shared" si="3"/>
        <v>0</v>
      </c>
      <c r="L22" s="494">
        <v>0</v>
      </c>
      <c r="M22" s="496">
        <f t="shared" si="4"/>
        <v>0</v>
      </c>
    </row>
    <row r="23" spans="1:13" x14ac:dyDescent="0.2">
      <c r="A23" s="501">
        <f t="shared" si="0"/>
        <v>19</v>
      </c>
      <c r="B23" s="530"/>
      <c r="C23" s="494">
        <v>0</v>
      </c>
      <c r="D23" s="495">
        <f t="shared" si="1"/>
        <v>0</v>
      </c>
      <c r="E23" s="494">
        <v>0</v>
      </c>
      <c r="F23" s="496">
        <f t="shared" si="2"/>
        <v>0</v>
      </c>
      <c r="G23" s="505"/>
      <c r="H23" s="501">
        <f t="shared" si="5"/>
        <v>55</v>
      </c>
      <c r="I23" s="530"/>
      <c r="J23" s="494">
        <v>0</v>
      </c>
      <c r="K23" s="495">
        <f t="shared" si="3"/>
        <v>0</v>
      </c>
      <c r="L23" s="494">
        <v>0</v>
      </c>
      <c r="M23" s="496">
        <f t="shared" si="4"/>
        <v>0</v>
      </c>
    </row>
    <row r="24" spans="1:13" x14ac:dyDescent="0.2">
      <c r="A24" s="501">
        <f t="shared" si="0"/>
        <v>20</v>
      </c>
      <c r="B24" s="530"/>
      <c r="C24" s="494">
        <v>0</v>
      </c>
      <c r="D24" s="495">
        <f t="shared" si="1"/>
        <v>0</v>
      </c>
      <c r="E24" s="494">
        <v>0</v>
      </c>
      <c r="F24" s="496">
        <f t="shared" si="2"/>
        <v>0</v>
      </c>
      <c r="G24" s="131"/>
      <c r="H24" s="501">
        <f t="shared" si="5"/>
        <v>56</v>
      </c>
      <c r="I24" s="530"/>
      <c r="J24" s="494">
        <v>0</v>
      </c>
      <c r="K24" s="495">
        <f t="shared" si="3"/>
        <v>0</v>
      </c>
      <c r="L24" s="494">
        <v>0</v>
      </c>
      <c r="M24" s="496">
        <f t="shared" si="4"/>
        <v>0</v>
      </c>
    </row>
    <row r="25" spans="1:13" x14ac:dyDescent="0.2">
      <c r="A25" s="501">
        <f t="shared" si="0"/>
        <v>21</v>
      </c>
      <c r="B25" s="530"/>
      <c r="C25" s="494">
        <v>0</v>
      </c>
      <c r="D25" s="495">
        <f t="shared" si="1"/>
        <v>0</v>
      </c>
      <c r="E25" s="494">
        <v>0</v>
      </c>
      <c r="F25" s="496">
        <f t="shared" si="2"/>
        <v>0</v>
      </c>
      <c r="G25" s="131"/>
      <c r="H25" s="501">
        <f t="shared" si="5"/>
        <v>57</v>
      </c>
      <c r="I25" s="530"/>
      <c r="J25" s="494">
        <v>0</v>
      </c>
      <c r="K25" s="495">
        <f t="shared" si="3"/>
        <v>0</v>
      </c>
      <c r="L25" s="494">
        <v>0</v>
      </c>
      <c r="M25" s="496">
        <f t="shared" si="4"/>
        <v>0</v>
      </c>
    </row>
    <row r="26" spans="1:13" x14ac:dyDescent="0.2">
      <c r="A26" s="501">
        <f t="shared" si="0"/>
        <v>22</v>
      </c>
      <c r="B26" s="530"/>
      <c r="C26" s="494">
        <v>0</v>
      </c>
      <c r="D26" s="495">
        <f t="shared" si="1"/>
        <v>0</v>
      </c>
      <c r="E26" s="494">
        <v>0</v>
      </c>
      <c r="F26" s="496">
        <f t="shared" si="2"/>
        <v>0</v>
      </c>
      <c r="G26" s="131"/>
      <c r="H26" s="501">
        <f t="shared" si="5"/>
        <v>58</v>
      </c>
      <c r="I26" s="530"/>
      <c r="J26" s="494">
        <v>0</v>
      </c>
      <c r="K26" s="495">
        <f t="shared" si="3"/>
        <v>0</v>
      </c>
      <c r="L26" s="494">
        <v>0</v>
      </c>
      <c r="M26" s="496">
        <f t="shared" si="4"/>
        <v>0</v>
      </c>
    </row>
    <row r="27" spans="1:13" x14ac:dyDescent="0.2">
      <c r="A27" s="501">
        <f t="shared" si="0"/>
        <v>23</v>
      </c>
      <c r="B27" s="530"/>
      <c r="C27" s="494">
        <v>0</v>
      </c>
      <c r="D27" s="495">
        <f t="shared" si="1"/>
        <v>0</v>
      </c>
      <c r="E27" s="494">
        <v>0</v>
      </c>
      <c r="F27" s="496">
        <f t="shared" si="2"/>
        <v>0</v>
      </c>
      <c r="G27" s="131"/>
      <c r="H27" s="501">
        <f t="shared" si="5"/>
        <v>59</v>
      </c>
      <c r="I27" s="530"/>
      <c r="J27" s="494">
        <v>0</v>
      </c>
      <c r="K27" s="495">
        <f t="shared" si="3"/>
        <v>0</v>
      </c>
      <c r="L27" s="494">
        <v>0</v>
      </c>
      <c r="M27" s="496">
        <f t="shared" si="4"/>
        <v>0</v>
      </c>
    </row>
    <row r="28" spans="1:13" x14ac:dyDescent="0.2">
      <c r="A28" s="501">
        <f t="shared" si="0"/>
        <v>24</v>
      </c>
      <c r="B28" s="530"/>
      <c r="C28" s="494">
        <v>0</v>
      </c>
      <c r="D28" s="495">
        <f t="shared" si="1"/>
        <v>0</v>
      </c>
      <c r="E28" s="494">
        <v>0</v>
      </c>
      <c r="F28" s="496">
        <f t="shared" si="2"/>
        <v>0</v>
      </c>
      <c r="G28" s="131"/>
      <c r="H28" s="501">
        <f t="shared" si="5"/>
        <v>60</v>
      </c>
      <c r="I28" s="530"/>
      <c r="J28" s="494">
        <v>0</v>
      </c>
      <c r="K28" s="495">
        <f t="shared" si="3"/>
        <v>0</v>
      </c>
      <c r="L28" s="494">
        <v>0</v>
      </c>
      <c r="M28" s="496">
        <f t="shared" si="4"/>
        <v>0</v>
      </c>
    </row>
    <row r="29" spans="1:13" x14ac:dyDescent="0.2">
      <c r="A29" s="501">
        <f t="shared" si="0"/>
        <v>25</v>
      </c>
      <c r="B29" s="530"/>
      <c r="C29" s="494">
        <v>0</v>
      </c>
      <c r="D29" s="495">
        <f t="shared" si="1"/>
        <v>0</v>
      </c>
      <c r="E29" s="494">
        <v>0</v>
      </c>
      <c r="F29" s="496">
        <f t="shared" si="2"/>
        <v>0</v>
      </c>
      <c r="G29" s="131"/>
      <c r="H29" s="501">
        <f t="shared" si="5"/>
        <v>61</v>
      </c>
      <c r="I29" s="530"/>
      <c r="J29" s="494">
        <v>0</v>
      </c>
      <c r="K29" s="495">
        <f t="shared" si="3"/>
        <v>0</v>
      </c>
      <c r="L29" s="494">
        <v>0</v>
      </c>
      <c r="M29" s="496">
        <f t="shared" si="4"/>
        <v>0</v>
      </c>
    </row>
    <row r="30" spans="1:13" x14ac:dyDescent="0.2">
      <c r="A30" s="501">
        <f t="shared" si="0"/>
        <v>26</v>
      </c>
      <c r="B30" s="530"/>
      <c r="C30" s="494">
        <v>0</v>
      </c>
      <c r="D30" s="495">
        <f t="shared" si="1"/>
        <v>0</v>
      </c>
      <c r="E30" s="494">
        <v>0</v>
      </c>
      <c r="F30" s="496">
        <f t="shared" si="2"/>
        <v>0</v>
      </c>
      <c r="G30" s="131"/>
      <c r="H30" s="501">
        <f t="shared" si="5"/>
        <v>62</v>
      </c>
      <c r="I30" s="530"/>
      <c r="J30" s="494">
        <v>0</v>
      </c>
      <c r="K30" s="495">
        <f t="shared" si="3"/>
        <v>0</v>
      </c>
      <c r="L30" s="494">
        <v>0</v>
      </c>
      <c r="M30" s="496">
        <f t="shared" si="4"/>
        <v>0</v>
      </c>
    </row>
    <row r="31" spans="1:13" x14ac:dyDescent="0.2">
      <c r="A31" s="501">
        <f t="shared" si="0"/>
        <v>27</v>
      </c>
      <c r="B31" s="530"/>
      <c r="C31" s="494">
        <v>0</v>
      </c>
      <c r="D31" s="495">
        <f t="shared" si="1"/>
        <v>0</v>
      </c>
      <c r="E31" s="494">
        <v>0</v>
      </c>
      <c r="F31" s="496">
        <f t="shared" si="2"/>
        <v>0</v>
      </c>
      <c r="G31" s="131"/>
      <c r="H31" s="501">
        <f t="shared" si="5"/>
        <v>63</v>
      </c>
      <c r="I31" s="530"/>
      <c r="J31" s="494">
        <v>0</v>
      </c>
      <c r="K31" s="495">
        <f t="shared" si="3"/>
        <v>0</v>
      </c>
      <c r="L31" s="494">
        <v>0</v>
      </c>
      <c r="M31" s="496">
        <f t="shared" si="4"/>
        <v>0</v>
      </c>
    </row>
    <row r="32" spans="1:13" x14ac:dyDescent="0.2">
      <c r="A32" s="501">
        <f t="shared" si="0"/>
        <v>28</v>
      </c>
      <c r="B32" s="530"/>
      <c r="C32" s="494">
        <v>0</v>
      </c>
      <c r="D32" s="495">
        <f t="shared" si="1"/>
        <v>0</v>
      </c>
      <c r="E32" s="494">
        <v>0</v>
      </c>
      <c r="F32" s="496">
        <f t="shared" si="2"/>
        <v>0</v>
      </c>
      <c r="G32" s="131"/>
      <c r="H32" s="501">
        <f t="shared" si="5"/>
        <v>64</v>
      </c>
      <c r="I32" s="530"/>
      <c r="J32" s="494">
        <v>0</v>
      </c>
      <c r="K32" s="495">
        <f t="shared" si="3"/>
        <v>0</v>
      </c>
      <c r="L32" s="494">
        <v>0</v>
      </c>
      <c r="M32" s="496">
        <f t="shared" si="4"/>
        <v>0</v>
      </c>
    </row>
    <row r="33" spans="1:13" x14ac:dyDescent="0.2">
      <c r="A33" s="501">
        <f t="shared" si="0"/>
        <v>29</v>
      </c>
      <c r="B33" s="530"/>
      <c r="C33" s="494">
        <v>0</v>
      </c>
      <c r="D33" s="495">
        <f t="shared" si="1"/>
        <v>0</v>
      </c>
      <c r="E33" s="494">
        <v>0</v>
      </c>
      <c r="F33" s="496">
        <f t="shared" si="2"/>
        <v>0</v>
      </c>
      <c r="G33" s="131"/>
      <c r="H33" s="501">
        <f t="shared" si="5"/>
        <v>65</v>
      </c>
      <c r="I33" s="530"/>
      <c r="J33" s="494">
        <v>0</v>
      </c>
      <c r="K33" s="495">
        <f t="shared" si="3"/>
        <v>0</v>
      </c>
      <c r="L33" s="494">
        <v>0</v>
      </c>
      <c r="M33" s="496">
        <f t="shared" si="4"/>
        <v>0</v>
      </c>
    </row>
    <row r="34" spans="1:13" x14ac:dyDescent="0.2">
      <c r="A34" s="501">
        <f t="shared" si="0"/>
        <v>30</v>
      </c>
      <c r="B34" s="530"/>
      <c r="C34" s="494">
        <v>0</v>
      </c>
      <c r="D34" s="495">
        <f t="shared" si="1"/>
        <v>0</v>
      </c>
      <c r="E34" s="494">
        <v>0</v>
      </c>
      <c r="F34" s="496">
        <f t="shared" si="2"/>
        <v>0</v>
      </c>
      <c r="G34" s="131"/>
      <c r="H34" s="501">
        <f t="shared" si="5"/>
        <v>66</v>
      </c>
      <c r="I34" s="530"/>
      <c r="J34" s="494">
        <v>0</v>
      </c>
      <c r="K34" s="495">
        <f t="shared" si="3"/>
        <v>0</v>
      </c>
      <c r="L34" s="494">
        <v>0</v>
      </c>
      <c r="M34" s="496">
        <f t="shared" si="4"/>
        <v>0</v>
      </c>
    </row>
    <row r="35" spans="1:13" x14ac:dyDescent="0.2">
      <c r="A35" s="501">
        <f t="shared" si="0"/>
        <v>31</v>
      </c>
      <c r="B35" s="530"/>
      <c r="C35" s="494">
        <v>0</v>
      </c>
      <c r="D35" s="495">
        <f t="shared" si="1"/>
        <v>0</v>
      </c>
      <c r="E35" s="494">
        <v>0</v>
      </c>
      <c r="F35" s="496">
        <f t="shared" si="2"/>
        <v>0</v>
      </c>
      <c r="G35" s="131"/>
      <c r="H35" s="501">
        <f t="shared" si="5"/>
        <v>67</v>
      </c>
      <c r="I35" s="530"/>
      <c r="J35" s="494">
        <v>0</v>
      </c>
      <c r="K35" s="495">
        <f t="shared" si="3"/>
        <v>0</v>
      </c>
      <c r="L35" s="494">
        <v>0</v>
      </c>
      <c r="M35" s="496">
        <f t="shared" si="4"/>
        <v>0</v>
      </c>
    </row>
    <row r="36" spans="1:13" x14ac:dyDescent="0.2">
      <c r="A36" s="501">
        <f t="shared" si="0"/>
        <v>32</v>
      </c>
      <c r="B36" s="530"/>
      <c r="C36" s="494">
        <v>0</v>
      </c>
      <c r="D36" s="495">
        <f t="shared" si="1"/>
        <v>0</v>
      </c>
      <c r="E36" s="494">
        <v>0</v>
      </c>
      <c r="F36" s="496">
        <f t="shared" si="2"/>
        <v>0</v>
      </c>
      <c r="G36" s="131"/>
      <c r="H36" s="501">
        <f t="shared" si="5"/>
        <v>68</v>
      </c>
      <c r="I36" s="530"/>
      <c r="J36" s="494">
        <v>0</v>
      </c>
      <c r="K36" s="495">
        <f t="shared" si="3"/>
        <v>0</v>
      </c>
      <c r="L36" s="494">
        <v>0</v>
      </c>
      <c r="M36" s="496">
        <f t="shared" si="4"/>
        <v>0</v>
      </c>
    </row>
    <row r="37" spans="1:13" x14ac:dyDescent="0.2">
      <c r="A37" s="501">
        <f t="shared" si="0"/>
        <v>33</v>
      </c>
      <c r="B37" s="530"/>
      <c r="C37" s="494">
        <v>0</v>
      </c>
      <c r="D37" s="495">
        <f t="shared" si="1"/>
        <v>0</v>
      </c>
      <c r="E37" s="494">
        <v>0</v>
      </c>
      <c r="F37" s="496">
        <f t="shared" si="2"/>
        <v>0</v>
      </c>
      <c r="G37" s="131"/>
      <c r="H37" s="501">
        <f t="shared" si="5"/>
        <v>69</v>
      </c>
      <c r="I37" s="530"/>
      <c r="J37" s="494">
        <v>0</v>
      </c>
      <c r="K37" s="495">
        <f t="shared" si="3"/>
        <v>0</v>
      </c>
      <c r="L37" s="494">
        <v>0</v>
      </c>
      <c r="M37" s="496">
        <f t="shared" si="4"/>
        <v>0</v>
      </c>
    </row>
    <row r="38" spans="1:13" x14ac:dyDescent="0.2">
      <c r="A38" s="501">
        <f t="shared" si="0"/>
        <v>34</v>
      </c>
      <c r="B38" s="530"/>
      <c r="C38" s="494">
        <v>0</v>
      </c>
      <c r="D38" s="495">
        <f t="shared" si="1"/>
        <v>0</v>
      </c>
      <c r="E38" s="494">
        <v>0</v>
      </c>
      <c r="F38" s="496">
        <f t="shared" si="2"/>
        <v>0</v>
      </c>
      <c r="G38" s="131"/>
      <c r="H38" s="501">
        <f t="shared" si="5"/>
        <v>70</v>
      </c>
      <c r="I38" s="530"/>
      <c r="J38" s="494">
        <v>0</v>
      </c>
      <c r="K38" s="495">
        <f t="shared" si="3"/>
        <v>0</v>
      </c>
      <c r="L38" s="494">
        <v>0</v>
      </c>
      <c r="M38" s="496">
        <f t="shared" si="4"/>
        <v>0</v>
      </c>
    </row>
    <row r="39" spans="1:13" x14ac:dyDescent="0.2">
      <c r="A39" s="501">
        <f t="shared" si="0"/>
        <v>35</v>
      </c>
      <c r="B39" s="530"/>
      <c r="C39" s="494">
        <v>0</v>
      </c>
      <c r="D39" s="495">
        <f t="shared" si="1"/>
        <v>0</v>
      </c>
      <c r="E39" s="494">
        <v>0</v>
      </c>
      <c r="F39" s="496">
        <f t="shared" si="2"/>
        <v>0</v>
      </c>
      <c r="G39" s="131"/>
      <c r="H39" s="501">
        <f t="shared" si="5"/>
        <v>71</v>
      </c>
      <c r="I39" s="530"/>
      <c r="J39" s="494">
        <v>0</v>
      </c>
      <c r="K39" s="495">
        <f t="shared" si="3"/>
        <v>0</v>
      </c>
      <c r="L39" s="494">
        <v>0</v>
      </c>
      <c r="M39" s="496">
        <f t="shared" si="4"/>
        <v>0</v>
      </c>
    </row>
    <row r="40" spans="1:13" x14ac:dyDescent="0.2">
      <c r="A40" s="501">
        <f t="shared" si="0"/>
        <v>36</v>
      </c>
      <c r="B40" s="530"/>
      <c r="C40" s="494">
        <v>0</v>
      </c>
      <c r="D40" s="495">
        <f t="shared" si="1"/>
        <v>0</v>
      </c>
      <c r="E40" s="494">
        <v>0</v>
      </c>
      <c r="F40" s="496">
        <f t="shared" si="2"/>
        <v>0</v>
      </c>
      <c r="G40" s="131"/>
      <c r="H40" s="501">
        <f t="shared" si="5"/>
        <v>72</v>
      </c>
      <c r="I40" s="530"/>
      <c r="J40" s="494">
        <v>0</v>
      </c>
      <c r="K40" s="495">
        <f t="shared" si="3"/>
        <v>0</v>
      </c>
      <c r="L40" s="494">
        <v>0</v>
      </c>
      <c r="M40" s="496">
        <f t="shared" si="4"/>
        <v>0</v>
      </c>
    </row>
    <row r="41" spans="1:13" ht="15.75" thickBot="1" x14ac:dyDescent="0.25">
      <c r="A41" s="501">
        <f t="shared" si="0"/>
        <v>37</v>
      </c>
      <c r="B41" s="530"/>
      <c r="C41" s="494">
        <v>0</v>
      </c>
      <c r="D41" s="495">
        <f t="shared" si="1"/>
        <v>0</v>
      </c>
      <c r="E41" s="494">
        <v>0</v>
      </c>
      <c r="F41" s="496">
        <f t="shared" si="2"/>
        <v>0</v>
      </c>
      <c r="G41" s="131"/>
      <c r="H41" s="501">
        <f t="shared" si="5"/>
        <v>73</v>
      </c>
      <c r="I41" s="530"/>
      <c r="J41" s="494">
        <v>0</v>
      </c>
      <c r="K41" s="495">
        <f t="shared" si="3"/>
        <v>0</v>
      </c>
      <c r="L41" s="494">
        <v>0</v>
      </c>
      <c r="M41" s="496">
        <f t="shared" si="4"/>
        <v>0</v>
      </c>
    </row>
    <row r="42" spans="1:13" ht="16.5" thickTop="1" thickBot="1" x14ac:dyDescent="0.25">
      <c r="A42" s="506" t="s">
        <v>7</v>
      </c>
      <c r="B42" s="527"/>
      <c r="C42" s="507">
        <f>SUM(C5:C41)</f>
        <v>0</v>
      </c>
      <c r="D42" s="507">
        <f>SUM(D5:D41)</f>
        <v>0</v>
      </c>
      <c r="E42" s="507">
        <f>SUM(E5:E41)</f>
        <v>0</v>
      </c>
      <c r="F42" s="508">
        <f>SUM(F5:F41)</f>
        <v>0</v>
      </c>
      <c r="G42" s="173"/>
      <c r="H42" s="506" t="s">
        <v>7</v>
      </c>
      <c r="I42" s="527"/>
      <c r="J42" s="507">
        <f>SUM(J5:J41)</f>
        <v>0</v>
      </c>
      <c r="K42" s="507">
        <f>SUM(K5:K41)</f>
        <v>0</v>
      </c>
      <c r="L42" s="507">
        <f>SUM(L5:L41)</f>
        <v>0</v>
      </c>
      <c r="M42" s="508">
        <f>SUM(M5:M41)</f>
        <v>0</v>
      </c>
    </row>
    <row r="43" spans="1:13" ht="15.75" thickTop="1" x14ac:dyDescent="0.2"/>
  </sheetData>
  <mergeCells count="2">
    <mergeCell ref="A2:C2"/>
    <mergeCell ref="H2:J2"/>
  </mergeCells>
  <phoneticPr fontId="0" type="noConversion"/>
  <printOptions horizontalCentered="1"/>
  <pageMargins left="0.55118110236220474" right="0.55118110236220474" top="0.78740157480314965" bottom="0.78740157480314965" header="0.51181102362204722" footer="0.51181102362204722"/>
  <pageSetup paperSize="9" scale="65" orientation="landscape" horizontalDpi="300" verticalDpi="300" r:id="rId1"/>
  <headerFooter alignWithMargins="0">
    <oddFooter>&amp;L&amp;8&amp;F Rev 1 of 310805&amp;C&amp;8&amp;A&amp;R&amp;8&amp;D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2"/>
  <sheetViews>
    <sheetView zoomScaleNormal="100" zoomScaleSheetLayoutView="75" workbookViewId="0">
      <selection activeCell="I38" sqref="I38:I46"/>
    </sheetView>
  </sheetViews>
  <sheetFormatPr defaultRowHeight="15" x14ac:dyDescent="0.2"/>
  <cols>
    <col min="1" max="1" width="10" bestFit="1" customWidth="1"/>
    <col min="2" max="2" width="11.6640625" customWidth="1"/>
    <col min="3" max="3" width="10.88671875" customWidth="1"/>
    <col min="4" max="4" width="12.33203125" customWidth="1"/>
    <col min="5" max="5" width="14.21875" customWidth="1"/>
    <col min="6" max="6" width="7.6640625" customWidth="1"/>
    <col min="7" max="7" width="7.44140625" customWidth="1"/>
    <col min="8" max="8" width="13.5546875" customWidth="1"/>
    <col min="9" max="9" width="9.5546875" customWidth="1"/>
    <col min="10" max="10" width="17.21875" bestFit="1" customWidth="1"/>
  </cols>
  <sheetData>
    <row r="1" spans="1:9" ht="19.5" thickTop="1" thickBot="1" x14ac:dyDescent="0.25">
      <c r="A1" s="776" t="s">
        <v>56</v>
      </c>
      <c r="B1" s="430"/>
      <c r="C1" s="430"/>
      <c r="D1" s="430"/>
      <c r="E1" s="430"/>
      <c r="F1" s="430"/>
      <c r="G1" s="430"/>
      <c r="H1" s="430"/>
      <c r="I1" s="431"/>
    </row>
    <row r="2" spans="1:9" ht="16.5" thickTop="1" x14ac:dyDescent="0.2">
      <c r="A2" s="484" t="s">
        <v>276</v>
      </c>
      <c r="B2" s="432"/>
      <c r="C2" s="432"/>
      <c r="D2" s="432"/>
      <c r="E2" s="432"/>
      <c r="F2" s="511" t="s">
        <v>277</v>
      </c>
      <c r="G2" s="432"/>
    </row>
    <row r="3" spans="1:9" ht="16.5" thickBot="1" x14ac:dyDescent="0.25">
      <c r="A3" s="1264" t="s">
        <v>40</v>
      </c>
      <c r="B3" s="1265"/>
      <c r="C3" s="768">
        <f>'Input Data'!$D$20</f>
        <v>0</v>
      </c>
      <c r="D3" s="433"/>
      <c r="E3" s="433"/>
      <c r="F3" s="433"/>
      <c r="G3" s="679" t="s">
        <v>197</v>
      </c>
      <c r="H3" s="772">
        <f>'Input Data'!$D$6</f>
        <v>0</v>
      </c>
      <c r="I3" s="434"/>
    </row>
    <row r="4" spans="1:9" ht="16.5" thickTop="1" thickBot="1" x14ac:dyDescent="0.25">
      <c r="A4" s="435"/>
      <c r="B4" s="436"/>
      <c r="C4" s="437"/>
      <c r="D4" s="437"/>
      <c r="E4" s="437"/>
      <c r="F4" s="437"/>
      <c r="G4" s="438"/>
      <c r="H4" s="438"/>
      <c r="I4" s="439"/>
    </row>
    <row r="5" spans="1:9" ht="15.75" thickTop="1" x14ac:dyDescent="0.2">
      <c r="A5" s="440" t="s">
        <v>57</v>
      </c>
      <c r="B5" s="441"/>
      <c r="C5" s="441"/>
      <c r="D5" s="441"/>
      <c r="E5" s="441"/>
      <c r="F5" s="441"/>
      <c r="G5" s="441"/>
      <c r="H5" s="441"/>
      <c r="I5" s="442"/>
    </row>
    <row r="6" spans="1:9" ht="30" x14ac:dyDescent="0.2">
      <c r="A6" s="443" t="s">
        <v>58</v>
      </c>
      <c r="B6" s="444" t="s">
        <v>50</v>
      </c>
      <c r="C6" s="444" t="s">
        <v>31</v>
      </c>
      <c r="D6" s="444" t="s">
        <v>59</v>
      </c>
      <c r="E6" s="444" t="s">
        <v>60</v>
      </c>
      <c r="F6" s="444" t="s">
        <v>61</v>
      </c>
      <c r="G6" s="444" t="s">
        <v>279</v>
      </c>
      <c r="H6" s="444" t="s">
        <v>5</v>
      </c>
      <c r="I6" s="446" t="s">
        <v>53</v>
      </c>
    </row>
    <row r="7" spans="1:9" x14ac:dyDescent="0.2">
      <c r="A7" s="447"/>
      <c r="B7" s="448"/>
      <c r="C7" s="448"/>
      <c r="D7" s="448"/>
      <c r="E7" s="448"/>
      <c r="F7" s="448"/>
      <c r="G7" s="780">
        <f>IF('Input Data'!$H$37&lt;'Input Data'!$H$30,F7,F7-2)</f>
        <v>0</v>
      </c>
      <c r="H7" s="306"/>
      <c r="I7" s="286">
        <f t="shared" ref="I7:I16" si="0">G7*H7</f>
        <v>0</v>
      </c>
    </row>
    <row r="8" spans="1:9" x14ac:dyDescent="0.2">
      <c r="A8" s="449"/>
      <c r="B8" s="450"/>
      <c r="C8" s="450"/>
      <c r="D8" s="450"/>
      <c r="E8" s="450"/>
      <c r="F8" s="450"/>
      <c r="G8" s="781">
        <f>IF('Input Data'!$H$37&lt;'Input Data'!$H$30,F8,F8-2)</f>
        <v>0</v>
      </c>
      <c r="H8" s="320"/>
      <c r="I8" s="291">
        <f t="shared" si="0"/>
        <v>0</v>
      </c>
    </row>
    <row r="9" spans="1:9" x14ac:dyDescent="0.2">
      <c r="A9" s="449"/>
      <c r="B9" s="450"/>
      <c r="C9" s="450"/>
      <c r="D9" s="450"/>
      <c r="E9" s="450"/>
      <c r="F9" s="450"/>
      <c r="G9" s="781">
        <f>IF('Input Data'!$H$37&lt;'Input Data'!$H$30,F9,F9-2)</f>
        <v>0</v>
      </c>
      <c r="H9" s="320"/>
      <c r="I9" s="291">
        <f t="shared" si="0"/>
        <v>0</v>
      </c>
    </row>
    <row r="10" spans="1:9" x14ac:dyDescent="0.2">
      <c r="A10" s="449"/>
      <c r="B10" s="450"/>
      <c r="C10" s="450"/>
      <c r="D10" s="450"/>
      <c r="E10" s="450"/>
      <c r="F10" s="450"/>
      <c r="G10" s="781">
        <f>IF('Input Data'!$H$37&lt;'Input Data'!$H$30,F10,F10-2)</f>
        <v>0</v>
      </c>
      <c r="H10" s="320"/>
      <c r="I10" s="291">
        <f t="shared" si="0"/>
        <v>0</v>
      </c>
    </row>
    <row r="11" spans="1:9" x14ac:dyDescent="0.2">
      <c r="A11" s="449"/>
      <c r="B11" s="450"/>
      <c r="C11" s="450"/>
      <c r="D11" s="450"/>
      <c r="E11" s="450"/>
      <c r="F11" s="450"/>
      <c r="G11" s="781">
        <f>IF('Input Data'!$H$37&lt;'Input Data'!$H$30,F11,F11-2)</f>
        <v>0</v>
      </c>
      <c r="H11" s="320"/>
      <c r="I11" s="291">
        <f t="shared" si="0"/>
        <v>0</v>
      </c>
    </row>
    <row r="12" spans="1:9" x14ac:dyDescent="0.2">
      <c r="A12" s="449"/>
      <c r="B12" s="450"/>
      <c r="C12" s="450"/>
      <c r="D12" s="450"/>
      <c r="E12" s="450"/>
      <c r="F12" s="450"/>
      <c r="G12" s="781">
        <f>IF('Input Data'!$H$37&lt;'Input Data'!$H$30,F12,F12-2)</f>
        <v>0</v>
      </c>
      <c r="H12" s="320"/>
      <c r="I12" s="291">
        <f t="shared" si="0"/>
        <v>0</v>
      </c>
    </row>
    <row r="13" spans="1:9" x14ac:dyDescent="0.2">
      <c r="A13" s="449"/>
      <c r="B13" s="450"/>
      <c r="C13" s="450"/>
      <c r="D13" s="450"/>
      <c r="E13" s="450"/>
      <c r="F13" s="450"/>
      <c r="G13" s="781">
        <f>IF('Input Data'!$H$37&lt;'Input Data'!$H$30,F13,F13-2)</f>
        <v>0</v>
      </c>
      <c r="H13" s="320"/>
      <c r="I13" s="291">
        <f t="shared" si="0"/>
        <v>0</v>
      </c>
    </row>
    <row r="14" spans="1:9" x14ac:dyDescent="0.2">
      <c r="A14" s="449"/>
      <c r="B14" s="450"/>
      <c r="C14" s="450"/>
      <c r="D14" s="450"/>
      <c r="E14" s="450"/>
      <c r="F14" s="450"/>
      <c r="G14" s="781">
        <f>IF('Input Data'!$H$37&lt;'Input Data'!$H$30,F14,F14-2)</f>
        <v>0</v>
      </c>
      <c r="H14" s="320"/>
      <c r="I14" s="291">
        <f t="shared" si="0"/>
        <v>0</v>
      </c>
    </row>
    <row r="15" spans="1:9" x14ac:dyDescent="0.2">
      <c r="A15" s="449"/>
      <c r="B15" s="450"/>
      <c r="C15" s="450"/>
      <c r="D15" s="450"/>
      <c r="E15" s="450"/>
      <c r="F15" s="450"/>
      <c r="G15" s="781">
        <f>IF('Input Data'!$H$37&lt;'Input Data'!$H$30,F15,F15-2)</f>
        <v>0</v>
      </c>
      <c r="H15" s="320"/>
      <c r="I15" s="291">
        <f t="shared" si="0"/>
        <v>0</v>
      </c>
    </row>
    <row r="16" spans="1:9" ht="15.75" thickBot="1" x14ac:dyDescent="0.25">
      <c r="A16" s="451"/>
      <c r="B16" s="452"/>
      <c r="C16" s="452"/>
      <c r="D16" s="452"/>
      <c r="E16" s="452"/>
      <c r="F16" s="452"/>
      <c r="G16" s="782">
        <f>IF('Input Data'!$H$37&lt;'Input Data'!$H$30,F16,F16-2)</f>
        <v>0</v>
      </c>
      <c r="H16" s="322"/>
      <c r="I16" s="296">
        <f t="shared" si="0"/>
        <v>0</v>
      </c>
    </row>
    <row r="17" spans="1:9" ht="15.75" thickBot="1" x14ac:dyDescent="0.25">
      <c r="A17" s="453"/>
      <c r="B17" s="454"/>
      <c r="C17" s="454"/>
      <c r="D17" s="454"/>
      <c r="E17" s="454"/>
      <c r="F17" s="454"/>
      <c r="G17" s="454"/>
      <c r="H17" s="455" t="s">
        <v>258</v>
      </c>
      <c r="I17" s="805">
        <f>SUM(I7:I16)</f>
        <v>0</v>
      </c>
    </row>
    <row r="18" spans="1:9" ht="16.5" thickTop="1" thickBot="1" x14ac:dyDescent="0.25">
      <c r="A18" s="515"/>
      <c r="B18" s="516"/>
      <c r="C18" s="516"/>
      <c r="D18" s="516"/>
      <c r="E18" s="516"/>
      <c r="F18" s="516"/>
      <c r="G18" s="516"/>
      <c r="H18" s="516"/>
      <c r="I18" s="517"/>
    </row>
    <row r="19" spans="1:9" ht="15.75" thickTop="1" x14ac:dyDescent="0.2">
      <c r="A19" s="512" t="s">
        <v>270</v>
      </c>
      <c r="B19" s="513"/>
      <c r="C19" s="513"/>
      <c r="D19" s="513"/>
      <c r="E19" s="513"/>
      <c r="F19" s="513"/>
      <c r="G19" s="513"/>
      <c r="H19" s="513"/>
      <c r="I19" s="514"/>
    </row>
    <row r="20" spans="1:9" x14ac:dyDescent="0.2">
      <c r="A20" s="457" t="s">
        <v>62</v>
      </c>
      <c r="B20" s="458" t="s">
        <v>63</v>
      </c>
      <c r="C20" s="458"/>
      <c r="D20" s="458"/>
      <c r="E20" s="432"/>
      <c r="F20" s="432"/>
      <c r="G20" s="458" t="s">
        <v>64</v>
      </c>
      <c r="H20" s="432"/>
      <c r="I20" s="434"/>
    </row>
    <row r="21" spans="1:9" x14ac:dyDescent="0.2">
      <c r="A21" s="457" t="s">
        <v>46</v>
      </c>
      <c r="B21" s="458" t="s">
        <v>63</v>
      </c>
      <c r="C21" s="459"/>
      <c r="D21" s="459"/>
      <c r="E21" s="460"/>
      <c r="F21" s="432"/>
      <c r="G21" s="458" t="s">
        <v>64</v>
      </c>
      <c r="H21" s="460"/>
      <c r="I21" s="461"/>
    </row>
    <row r="22" spans="1:9" x14ac:dyDescent="0.2">
      <c r="A22" s="457" t="s">
        <v>48</v>
      </c>
      <c r="B22" s="458" t="s">
        <v>63</v>
      </c>
      <c r="C22" s="458"/>
      <c r="D22" s="458"/>
      <c r="E22" s="432"/>
      <c r="F22" s="432"/>
      <c r="G22" s="458" t="s">
        <v>64</v>
      </c>
      <c r="H22" s="432"/>
      <c r="I22" s="434"/>
    </row>
    <row r="23" spans="1:9" ht="45" x14ac:dyDescent="0.2">
      <c r="A23" s="443" t="s">
        <v>4</v>
      </c>
      <c r="B23" s="444" t="s">
        <v>50</v>
      </c>
      <c r="C23" s="444" t="s">
        <v>31</v>
      </c>
      <c r="D23" s="444" t="s">
        <v>65</v>
      </c>
      <c r="E23" s="444" t="s">
        <v>66</v>
      </c>
      <c r="F23" s="444" t="s">
        <v>355</v>
      </c>
      <c r="G23" s="444" t="s">
        <v>67</v>
      </c>
      <c r="H23" s="444" t="s">
        <v>5</v>
      </c>
      <c r="I23" s="446" t="s">
        <v>53</v>
      </c>
    </row>
    <row r="24" spans="1:9" x14ac:dyDescent="0.2">
      <c r="A24" s="447"/>
      <c r="B24" s="448"/>
      <c r="C24" s="448"/>
      <c r="D24" s="448"/>
      <c r="E24" s="448"/>
      <c r="F24" s="306"/>
      <c r="G24" s="448"/>
      <c r="H24" s="306"/>
      <c r="I24" s="286">
        <f>G24*H24+F24</f>
        <v>0</v>
      </c>
    </row>
    <row r="25" spans="1:9" x14ac:dyDescent="0.2">
      <c r="A25" s="449"/>
      <c r="B25" s="450"/>
      <c r="C25" s="450"/>
      <c r="D25" s="450"/>
      <c r="E25" s="450"/>
      <c r="F25" s="320"/>
      <c r="G25" s="450"/>
      <c r="H25" s="320"/>
      <c r="I25" s="286">
        <f t="shared" ref="I25:I33" si="1">G25*H25+F25</f>
        <v>0</v>
      </c>
    </row>
    <row r="26" spans="1:9" x14ac:dyDescent="0.2">
      <c r="A26" s="449"/>
      <c r="B26" s="450"/>
      <c r="C26" s="450"/>
      <c r="D26" s="450"/>
      <c r="E26" s="450"/>
      <c r="F26" s="320"/>
      <c r="G26" s="450"/>
      <c r="H26" s="320"/>
      <c r="I26" s="286">
        <f t="shared" si="1"/>
        <v>0</v>
      </c>
    </row>
    <row r="27" spans="1:9" x14ac:dyDescent="0.2">
      <c r="A27" s="449"/>
      <c r="B27" s="450"/>
      <c r="C27" s="450"/>
      <c r="D27" s="450"/>
      <c r="E27" s="450"/>
      <c r="F27" s="320"/>
      <c r="G27" s="450"/>
      <c r="H27" s="320"/>
      <c r="I27" s="286">
        <f t="shared" si="1"/>
        <v>0</v>
      </c>
    </row>
    <row r="28" spans="1:9" x14ac:dyDescent="0.2">
      <c r="A28" s="449"/>
      <c r="B28" s="450"/>
      <c r="C28" s="450"/>
      <c r="D28" s="450"/>
      <c r="E28" s="450"/>
      <c r="F28" s="320"/>
      <c r="G28" s="450"/>
      <c r="H28" s="320"/>
      <c r="I28" s="286">
        <f t="shared" si="1"/>
        <v>0</v>
      </c>
    </row>
    <row r="29" spans="1:9" x14ac:dyDescent="0.2">
      <c r="A29" s="449"/>
      <c r="B29" s="450"/>
      <c r="C29" s="450"/>
      <c r="D29" s="450"/>
      <c r="E29" s="450"/>
      <c r="F29" s="320"/>
      <c r="G29" s="450"/>
      <c r="H29" s="320"/>
      <c r="I29" s="286">
        <f t="shared" si="1"/>
        <v>0</v>
      </c>
    </row>
    <row r="30" spans="1:9" ht="15.75" customHeight="1" x14ac:dyDescent="0.2">
      <c r="A30" s="449"/>
      <c r="B30" s="450"/>
      <c r="C30" s="450"/>
      <c r="D30" s="450"/>
      <c r="E30" s="450"/>
      <c r="F30" s="320"/>
      <c r="G30" s="450"/>
      <c r="H30" s="320"/>
      <c r="I30" s="286">
        <f t="shared" si="1"/>
        <v>0</v>
      </c>
    </row>
    <row r="31" spans="1:9" x14ac:dyDescent="0.2">
      <c r="A31" s="449"/>
      <c r="B31" s="450"/>
      <c r="C31" s="450"/>
      <c r="D31" s="450"/>
      <c r="E31" s="450"/>
      <c r="F31" s="320"/>
      <c r="G31" s="450"/>
      <c r="H31" s="320"/>
      <c r="I31" s="286">
        <f t="shared" si="1"/>
        <v>0</v>
      </c>
    </row>
    <row r="32" spans="1:9" x14ac:dyDescent="0.2">
      <c r="A32" s="449"/>
      <c r="B32" s="450"/>
      <c r="C32" s="450"/>
      <c r="D32" s="450"/>
      <c r="E32" s="450"/>
      <c r="F32" s="320"/>
      <c r="G32" s="450"/>
      <c r="H32" s="320"/>
      <c r="I32" s="286">
        <f t="shared" si="1"/>
        <v>0</v>
      </c>
    </row>
    <row r="33" spans="1:9" ht="15.75" thickBot="1" x14ac:dyDescent="0.25">
      <c r="A33" s="451"/>
      <c r="B33" s="452"/>
      <c r="C33" s="452"/>
      <c r="D33" s="452"/>
      <c r="E33" s="452"/>
      <c r="F33" s="322"/>
      <c r="G33" s="452"/>
      <c r="H33" s="322"/>
      <c r="I33" s="783">
        <f t="shared" si="1"/>
        <v>0</v>
      </c>
    </row>
    <row r="34" spans="1:9" x14ac:dyDescent="0.2">
      <c r="A34" s="453"/>
      <c r="B34" s="454"/>
      <c r="C34" s="454"/>
      <c r="D34" s="454"/>
      <c r="E34" s="454"/>
      <c r="F34" s="454"/>
      <c r="G34" s="454"/>
      <c r="H34" s="1085" t="s">
        <v>68</v>
      </c>
      <c r="I34" s="300">
        <f>SUM(I24:I33)</f>
        <v>0</v>
      </c>
    </row>
    <row r="35" spans="1:9" x14ac:dyDescent="0.2">
      <c r="A35" s="457"/>
      <c r="B35" s="462"/>
      <c r="C35" s="462"/>
      <c r="D35" s="462"/>
      <c r="E35" s="462"/>
      <c r="F35" s="462"/>
      <c r="G35" s="462"/>
      <c r="H35" s="462"/>
      <c r="I35" s="463"/>
    </row>
    <row r="36" spans="1:9" x14ac:dyDescent="0.2">
      <c r="A36" s="464" t="s">
        <v>356</v>
      </c>
      <c r="B36" s="441"/>
      <c r="C36" s="441"/>
      <c r="D36" s="441"/>
      <c r="E36" s="441"/>
      <c r="F36" s="441"/>
      <c r="G36" s="441"/>
      <c r="H36" s="441"/>
      <c r="I36" s="442"/>
    </row>
    <row r="37" spans="1:9" ht="30" x14ac:dyDescent="0.2">
      <c r="A37" s="443" t="s">
        <v>4</v>
      </c>
      <c r="B37" s="465" t="s">
        <v>50</v>
      </c>
      <c r="C37" s="466" t="s">
        <v>31</v>
      </c>
      <c r="D37" s="444" t="s">
        <v>69</v>
      </c>
      <c r="E37" s="444" t="s">
        <v>70</v>
      </c>
      <c r="F37" s="444"/>
      <c r="G37" s="444" t="s">
        <v>6</v>
      </c>
      <c r="H37" s="444" t="s">
        <v>11</v>
      </c>
      <c r="I37" s="446" t="s">
        <v>53</v>
      </c>
    </row>
    <row r="38" spans="1:9" x14ac:dyDescent="0.2">
      <c r="A38" s="447"/>
      <c r="B38" s="448"/>
      <c r="C38" s="448"/>
      <c r="D38" s="448"/>
      <c r="E38" s="448"/>
      <c r="F38" s="448"/>
      <c r="G38" s="448"/>
      <c r="H38" s="448"/>
      <c r="I38" s="784"/>
    </row>
    <row r="39" spans="1:9" x14ac:dyDescent="0.2">
      <c r="A39" s="449"/>
      <c r="B39" s="450"/>
      <c r="C39" s="450"/>
      <c r="D39" s="450"/>
      <c r="E39" s="450"/>
      <c r="F39" s="450"/>
      <c r="G39" s="450"/>
      <c r="H39" s="450"/>
      <c r="I39" s="352"/>
    </row>
    <row r="40" spans="1:9" x14ac:dyDescent="0.2">
      <c r="A40" s="449"/>
      <c r="B40" s="450"/>
      <c r="C40" s="450"/>
      <c r="D40" s="450"/>
      <c r="E40" s="450"/>
      <c r="F40" s="450"/>
      <c r="G40" s="450"/>
      <c r="H40" s="450"/>
      <c r="I40" s="352"/>
    </row>
    <row r="41" spans="1:9" x14ac:dyDescent="0.2">
      <c r="A41" s="449"/>
      <c r="B41" s="450"/>
      <c r="C41" s="450"/>
      <c r="D41" s="450"/>
      <c r="E41" s="450"/>
      <c r="F41" s="450"/>
      <c r="G41" s="450"/>
      <c r="H41" s="450"/>
      <c r="I41" s="352"/>
    </row>
    <row r="42" spans="1:9" x14ac:dyDescent="0.2">
      <c r="A42" s="449"/>
      <c r="B42" s="450"/>
      <c r="C42" s="450"/>
      <c r="D42" s="450"/>
      <c r="E42" s="450"/>
      <c r="F42" s="450"/>
      <c r="G42" s="450"/>
      <c r="H42" s="450"/>
      <c r="I42" s="352"/>
    </row>
    <row r="43" spans="1:9" x14ac:dyDescent="0.2">
      <c r="A43" s="449"/>
      <c r="B43" s="450"/>
      <c r="C43" s="450"/>
      <c r="D43" s="450"/>
      <c r="E43" s="450"/>
      <c r="F43" s="450"/>
      <c r="G43" s="450"/>
      <c r="H43" s="450"/>
      <c r="I43" s="352"/>
    </row>
    <row r="44" spans="1:9" x14ac:dyDescent="0.2">
      <c r="A44" s="449"/>
      <c r="B44" s="450"/>
      <c r="C44" s="450"/>
      <c r="D44" s="450"/>
      <c r="E44" s="450"/>
      <c r="F44" s="450"/>
      <c r="G44" s="450"/>
      <c r="H44" s="450"/>
      <c r="I44" s="352"/>
    </row>
    <row r="45" spans="1:9" ht="15.75" thickBot="1" x14ac:dyDescent="0.25">
      <c r="A45" s="451"/>
      <c r="B45" s="452"/>
      <c r="C45" s="452"/>
      <c r="D45" s="452"/>
      <c r="E45" s="452"/>
      <c r="F45" s="452"/>
      <c r="G45" s="452"/>
      <c r="H45" s="452"/>
      <c r="I45" s="785"/>
    </row>
    <row r="46" spans="1:9" x14ac:dyDescent="0.2">
      <c r="A46" s="453"/>
      <c r="B46" s="454"/>
      <c r="C46" s="454"/>
      <c r="D46" s="454"/>
      <c r="E46" s="454"/>
      <c r="F46" s="454"/>
      <c r="G46" s="454"/>
      <c r="H46" s="455" t="s">
        <v>71</v>
      </c>
      <c r="I46" s="300">
        <f>SUM(I38:I45)</f>
        <v>0</v>
      </c>
    </row>
    <row r="47" spans="1:9" x14ac:dyDescent="0.2">
      <c r="A47" s="456"/>
      <c r="B47" s="432"/>
      <c r="C47" s="432"/>
      <c r="D47" s="432"/>
      <c r="E47" s="432"/>
      <c r="F47" s="432"/>
      <c r="G47" s="432"/>
      <c r="H47" s="432"/>
      <c r="I47" s="434"/>
    </row>
    <row r="48" spans="1:9" x14ac:dyDescent="0.2">
      <c r="A48" s="464" t="s">
        <v>72</v>
      </c>
      <c r="B48" s="441"/>
      <c r="C48" s="441"/>
      <c r="D48" s="441"/>
      <c r="E48" s="441"/>
      <c r="F48" s="441"/>
      <c r="G48" s="441"/>
      <c r="H48" s="441"/>
      <c r="I48" s="442"/>
    </row>
    <row r="49" spans="1:9" ht="30" x14ac:dyDescent="0.2">
      <c r="A49" s="467" t="s">
        <v>4</v>
      </c>
      <c r="B49" s="465" t="s">
        <v>50</v>
      </c>
      <c r="C49" s="466" t="s">
        <v>31</v>
      </c>
      <c r="D49" s="445" t="s">
        <v>59</v>
      </c>
      <c r="E49" s="445" t="s">
        <v>60</v>
      </c>
      <c r="F49" s="445"/>
      <c r="G49" s="444" t="s">
        <v>73</v>
      </c>
      <c r="H49" s="444" t="s">
        <v>74</v>
      </c>
      <c r="I49" s="446" t="s">
        <v>53</v>
      </c>
    </row>
    <row r="50" spans="1:9" x14ac:dyDescent="0.2">
      <c r="A50" s="447"/>
      <c r="B50" s="468"/>
      <c r="C50" s="468"/>
      <c r="D50" s="448"/>
      <c r="E50" s="448"/>
      <c r="F50" s="448"/>
      <c r="G50" s="448"/>
      <c r="H50" s="448"/>
      <c r="I50" s="784"/>
    </row>
    <row r="51" spans="1:9" x14ac:dyDescent="0.2">
      <c r="A51" s="469"/>
      <c r="B51" s="470"/>
      <c r="C51" s="470"/>
      <c r="D51" s="450"/>
      <c r="E51" s="450"/>
      <c r="F51" s="450"/>
      <c r="G51" s="450"/>
      <c r="H51" s="450"/>
      <c r="I51" s="352"/>
    </row>
    <row r="52" spans="1:9" x14ac:dyDescent="0.2">
      <c r="A52" s="449"/>
      <c r="B52" s="470"/>
      <c r="C52" s="470"/>
      <c r="D52" s="450"/>
      <c r="E52" s="450"/>
      <c r="F52" s="450"/>
      <c r="G52" s="450"/>
      <c r="H52" s="450"/>
      <c r="I52" s="352"/>
    </row>
    <row r="53" spans="1:9" x14ac:dyDescent="0.2">
      <c r="A53" s="449"/>
      <c r="B53" s="470"/>
      <c r="C53" s="470"/>
      <c r="D53" s="450"/>
      <c r="E53" s="450"/>
      <c r="F53" s="450"/>
      <c r="G53" s="450"/>
      <c r="H53" s="450"/>
      <c r="I53" s="352"/>
    </row>
    <row r="54" spans="1:9" x14ac:dyDescent="0.2">
      <c r="A54" s="449"/>
      <c r="B54" s="470"/>
      <c r="C54" s="470"/>
      <c r="D54" s="450"/>
      <c r="E54" s="450"/>
      <c r="F54" s="450"/>
      <c r="G54" s="450"/>
      <c r="H54" s="450"/>
      <c r="I54" s="352"/>
    </row>
    <row r="55" spans="1:9" x14ac:dyDescent="0.2">
      <c r="A55" s="449"/>
      <c r="B55" s="470"/>
      <c r="C55" s="470"/>
      <c r="D55" s="450"/>
      <c r="E55" s="450"/>
      <c r="F55" s="450"/>
      <c r="G55" s="450"/>
      <c r="H55" s="450"/>
      <c r="I55" s="352"/>
    </row>
    <row r="56" spans="1:9" ht="15.75" thickBot="1" x14ac:dyDescent="0.25">
      <c r="A56" s="451"/>
      <c r="B56" s="471"/>
      <c r="C56" s="471"/>
      <c r="D56" s="452"/>
      <c r="E56" s="452"/>
      <c r="F56" s="452"/>
      <c r="G56" s="452"/>
      <c r="H56" s="452"/>
      <c r="I56" s="785"/>
    </row>
    <row r="57" spans="1:9" ht="15.75" thickBot="1" x14ac:dyDescent="0.25">
      <c r="A57" s="472"/>
      <c r="B57" s="473"/>
      <c r="C57" s="473"/>
      <c r="D57" s="473"/>
      <c r="E57" s="473"/>
      <c r="F57" s="473"/>
      <c r="G57" s="473"/>
      <c r="H57" s="474" t="s">
        <v>75</v>
      </c>
      <c r="I57" s="345">
        <f>SUM(I50:I56)</f>
        <v>0</v>
      </c>
    </row>
    <row r="58" spans="1:9" ht="16.5" thickTop="1" thickBot="1" x14ac:dyDescent="0.25">
      <c r="A58" s="475"/>
      <c r="B58" s="476"/>
      <c r="C58" s="476"/>
      <c r="D58" s="476"/>
      <c r="E58" s="1266"/>
      <c r="F58" s="1266"/>
      <c r="G58" s="1267"/>
      <c r="H58" s="1267"/>
      <c r="I58" s="477"/>
    </row>
    <row r="59" spans="1:9" ht="15.75" thickBot="1" x14ac:dyDescent="0.25">
      <c r="A59" s="457"/>
      <c r="B59" s="462"/>
      <c r="C59" s="462"/>
      <c r="D59" s="462"/>
      <c r="E59" s="462"/>
      <c r="F59" s="462"/>
      <c r="G59" s="462"/>
      <c r="H59" s="478" t="s">
        <v>260</v>
      </c>
      <c r="I59" s="786">
        <f>I46+I57+I34</f>
        <v>0</v>
      </c>
    </row>
    <row r="60" spans="1:9" ht="15.75" thickTop="1" x14ac:dyDescent="0.2">
      <c r="A60" s="457"/>
      <c r="B60" s="462"/>
      <c r="C60" s="462"/>
      <c r="D60" s="462"/>
      <c r="E60" s="462"/>
      <c r="F60" s="462"/>
      <c r="G60" s="462"/>
      <c r="H60" s="479"/>
      <c r="I60" s="787"/>
    </row>
    <row r="61" spans="1:9" ht="15.75" thickBot="1" x14ac:dyDescent="0.25">
      <c r="A61" s="480"/>
      <c r="B61" s="481"/>
      <c r="C61" s="481"/>
      <c r="D61" s="481"/>
      <c r="E61" s="481"/>
      <c r="F61" s="481"/>
      <c r="G61" s="481"/>
      <c r="H61" s="482"/>
      <c r="I61" s="345"/>
    </row>
    <row r="62" spans="1:9" ht="15.75" thickTop="1" x14ac:dyDescent="0.2"/>
  </sheetData>
  <mergeCells count="2">
    <mergeCell ref="A3:B3"/>
    <mergeCell ref="E58:H58"/>
  </mergeCells>
  <phoneticPr fontId="0"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5" sqref="J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09"/>
      <c r="B1" s="683"/>
      <c r="C1" s="683"/>
      <c r="D1" s="810" t="s">
        <v>359</v>
      </c>
      <c r="E1" s="811"/>
      <c r="F1" s="811"/>
      <c r="G1" s="683"/>
      <c r="H1" s="683"/>
      <c r="I1" s="683"/>
      <c r="J1" s="683"/>
      <c r="K1" s="683"/>
      <c r="L1" s="683"/>
      <c r="M1" s="684" t="s">
        <v>360</v>
      </c>
      <c r="N1" s="812"/>
      <c r="O1" s="684"/>
    </row>
    <row r="2" spans="1:15" x14ac:dyDescent="0.2">
      <c r="A2" s="813"/>
      <c r="B2" s="686"/>
      <c r="C2" s="721"/>
      <c r="D2" s="721" t="s">
        <v>361</v>
      </c>
      <c r="E2" s="721"/>
      <c r="F2" s="721"/>
      <c r="G2" s="721"/>
      <c r="H2" s="721"/>
      <c r="I2" s="721"/>
      <c r="J2" s="721"/>
      <c r="K2" s="721"/>
      <c r="L2" s="721"/>
      <c r="M2" s="721"/>
      <c r="N2" s="686" t="s">
        <v>362</v>
      </c>
      <c r="O2" s="689"/>
    </row>
    <row r="3" spans="1:15" x14ac:dyDescent="0.2">
      <c r="A3" s="813"/>
      <c r="B3" s="686"/>
      <c r="C3" s="721"/>
      <c r="D3" s="721"/>
      <c r="E3" s="721"/>
      <c r="F3" s="721"/>
      <c r="G3" s="721"/>
      <c r="H3" s="721"/>
      <c r="I3" s="721"/>
      <c r="J3" s="721"/>
      <c r="K3" s="721"/>
      <c r="L3" s="721"/>
      <c r="M3" s="721"/>
      <c r="N3" s="721"/>
      <c r="O3" s="689"/>
    </row>
    <row r="4" spans="1:15" x14ac:dyDescent="0.2">
      <c r="A4" s="813"/>
      <c r="B4" s="686"/>
      <c r="C4" s="721"/>
      <c r="D4" s="721"/>
      <c r="F4" s="721"/>
      <c r="G4" s="721"/>
      <c r="H4" s="721"/>
      <c r="I4" s="814" t="s">
        <v>363</v>
      </c>
      <c r="J4" s="768">
        <f>'Input Data'!$D$20</f>
        <v>0</v>
      </c>
      <c r="K4" s="721"/>
      <c r="L4" s="721"/>
      <c r="M4" s="815" t="s">
        <v>364</v>
      </c>
      <c r="N4" s="721"/>
      <c r="O4" s="816"/>
    </row>
    <row r="5" spans="1:15" x14ac:dyDescent="0.2">
      <c r="A5" s="813"/>
      <c r="B5" s="686"/>
      <c r="C5" s="721"/>
      <c r="D5" s="721"/>
      <c r="I5" s="814" t="s">
        <v>365</v>
      </c>
      <c r="J5" s="772">
        <f>'Input Data'!$D$6</f>
        <v>0</v>
      </c>
      <c r="K5" s="721"/>
      <c r="L5" s="721"/>
      <c r="M5" s="815" t="s">
        <v>366</v>
      </c>
      <c r="N5" s="1275"/>
      <c r="O5" s="1276"/>
    </row>
    <row r="6" spans="1:15" x14ac:dyDescent="0.2">
      <c r="A6" s="817" t="s">
        <v>367</v>
      </c>
      <c r="B6" s="686"/>
      <c r="C6" s="818"/>
      <c r="D6" s="694" t="s">
        <v>303</v>
      </c>
      <c r="E6" s="704"/>
      <c r="F6" s="704"/>
      <c r="G6" s="704"/>
      <c r="H6" s="704"/>
      <c r="I6" s="704"/>
      <c r="J6" s="704"/>
      <c r="K6" s="704"/>
      <c r="L6" s="704"/>
      <c r="M6" s="704"/>
      <c r="N6" s="721"/>
      <c r="O6" s="689"/>
    </row>
    <row r="7" spans="1:15" x14ac:dyDescent="0.2">
      <c r="A7" s="817" t="s">
        <v>368</v>
      </c>
      <c r="B7" s="686"/>
      <c r="C7" s="819"/>
      <c r="D7" s="694" t="s">
        <v>303</v>
      </c>
      <c r="E7" s="704"/>
      <c r="F7" s="704"/>
      <c r="G7" s="704"/>
      <c r="H7" s="704"/>
      <c r="I7" s="704"/>
      <c r="J7" s="820"/>
      <c r="K7" s="704"/>
      <c r="L7" s="704"/>
      <c r="M7" s="704"/>
      <c r="N7" s="721"/>
      <c r="O7" s="689"/>
    </row>
    <row r="8" spans="1:15" x14ac:dyDescent="0.2">
      <c r="A8" s="813"/>
      <c r="B8" s="686"/>
      <c r="C8" s="721"/>
      <c r="D8" s="686"/>
      <c r="E8" s="686"/>
      <c r="F8" s="686"/>
      <c r="G8" s="686"/>
      <c r="H8" s="686"/>
      <c r="I8" s="686"/>
      <c r="J8" s="821"/>
      <c r="K8" s="686"/>
      <c r="L8" s="686"/>
      <c r="M8" s="686"/>
      <c r="N8" s="686"/>
      <c r="O8" s="689"/>
    </row>
    <row r="9" spans="1:15" x14ac:dyDescent="0.2">
      <c r="A9" s="817" t="s">
        <v>369</v>
      </c>
      <c r="B9" s="686"/>
      <c r="C9" s="694" t="s">
        <v>370</v>
      </c>
      <c r="D9" s="721"/>
      <c r="E9" s="721"/>
      <c r="F9" s="721"/>
      <c r="G9" s="721"/>
      <c r="H9" s="686"/>
      <c r="I9" s="686"/>
      <c r="J9" s="721"/>
      <c r="K9" s="721"/>
      <c r="L9" s="721"/>
      <c r="M9" s="721"/>
      <c r="N9" s="721"/>
      <c r="O9" s="689"/>
    </row>
    <row r="10" spans="1:15" x14ac:dyDescent="0.2">
      <c r="A10" s="822" t="s">
        <v>371</v>
      </c>
      <c r="B10" s="823"/>
      <c r="C10" s="824"/>
      <c r="D10" s="824"/>
      <c r="E10" s="824"/>
      <c r="F10" s="824"/>
      <c r="G10" s="824"/>
      <c r="H10" s="825" t="s">
        <v>372</v>
      </c>
      <c r="I10" s="826"/>
      <c r="J10" s="827" t="s">
        <v>373</v>
      </c>
      <c r="K10" s="755" t="s">
        <v>374</v>
      </c>
      <c r="L10" s="828"/>
      <c r="M10" s="829"/>
      <c r="N10" s="830" t="s">
        <v>375</v>
      </c>
      <c r="O10" s="831" t="s">
        <v>376</v>
      </c>
    </row>
    <row r="11" spans="1:15" x14ac:dyDescent="0.2">
      <c r="A11" s="832"/>
      <c r="B11" s="833"/>
      <c r="C11" s="834"/>
      <c r="D11" s="835" t="s">
        <v>377</v>
      </c>
      <c r="E11" s="836"/>
      <c r="F11" s="837" t="s">
        <v>378</v>
      </c>
      <c r="G11" s="838"/>
      <c r="H11" s="737" t="s">
        <v>379</v>
      </c>
      <c r="I11" s="686"/>
      <c r="J11" s="839" t="s">
        <v>380</v>
      </c>
      <c r="K11" s="840" t="s">
        <v>381</v>
      </c>
      <c r="L11" s="833" t="s">
        <v>382</v>
      </c>
      <c r="M11" s="827" t="s">
        <v>383</v>
      </c>
      <c r="N11" s="841" t="s">
        <v>384</v>
      </c>
      <c r="O11" s="842" t="s">
        <v>385</v>
      </c>
    </row>
    <row r="12" spans="1:15" x14ac:dyDescent="0.2">
      <c r="A12" s="843"/>
      <c r="B12" s="1277" t="s">
        <v>4</v>
      </c>
      <c r="C12" s="1278"/>
      <c r="D12" s="844" t="s">
        <v>386</v>
      </c>
      <c r="E12" s="845"/>
      <c r="F12" s="846" t="s">
        <v>386</v>
      </c>
      <c r="G12" s="845"/>
      <c r="H12" s="1277" t="s">
        <v>387</v>
      </c>
      <c r="I12" s="1279"/>
      <c r="J12" s="847" t="s">
        <v>388</v>
      </c>
      <c r="K12" s="848" t="s">
        <v>389</v>
      </c>
      <c r="L12" s="846" t="s">
        <v>390</v>
      </c>
      <c r="M12" s="849" t="s">
        <v>391</v>
      </c>
      <c r="N12" s="847" t="s">
        <v>392</v>
      </c>
      <c r="O12" s="850" t="s">
        <v>393</v>
      </c>
    </row>
    <row r="13" spans="1:15" x14ac:dyDescent="0.2">
      <c r="A13" s="851" t="s">
        <v>394</v>
      </c>
      <c r="B13" s="852"/>
      <c r="C13" s="853"/>
      <c r="D13" s="1280"/>
      <c r="E13" s="1281"/>
      <c r="F13" s="852"/>
      <c r="G13" s="853"/>
      <c r="H13" s="854"/>
      <c r="I13" s="855"/>
      <c r="J13" s="856"/>
      <c r="K13" s="857"/>
      <c r="L13" s="858"/>
      <c r="M13" s="859"/>
      <c r="N13" s="853"/>
      <c r="O13" s="860"/>
    </row>
    <row r="14" spans="1:15" x14ac:dyDescent="0.2">
      <c r="A14" s="861" t="s">
        <v>395</v>
      </c>
      <c r="B14" s="862"/>
      <c r="C14" s="716"/>
      <c r="D14" s="848"/>
      <c r="E14" s="863"/>
      <c r="F14" s="862"/>
      <c r="G14" s="716"/>
      <c r="H14" s="864"/>
      <c r="I14" s="865"/>
      <c r="J14" s="866"/>
      <c r="K14" s="867"/>
      <c r="L14" s="867"/>
      <c r="M14" s="868"/>
      <c r="N14" s="847"/>
      <c r="O14" s="869"/>
    </row>
    <row r="15" spans="1:15" x14ac:dyDescent="0.2">
      <c r="A15" s="870"/>
      <c r="B15" s="871"/>
      <c r="C15" s="686"/>
      <c r="D15" s="841"/>
      <c r="E15" s="691"/>
      <c r="F15" s="871"/>
      <c r="G15" s="686"/>
      <c r="H15" s="686"/>
      <c r="I15" s="686"/>
      <c r="J15" s="818" t="s">
        <v>396</v>
      </c>
      <c r="K15" s="841" t="s">
        <v>397</v>
      </c>
      <c r="L15" s="818" t="s">
        <v>398</v>
      </c>
      <c r="M15" s="841" t="s">
        <v>399</v>
      </c>
      <c r="N15" s="686"/>
      <c r="O15" s="872" t="s">
        <v>10</v>
      </c>
    </row>
    <row r="16" spans="1:15" ht="15.75" thickBot="1" x14ac:dyDescent="0.25">
      <c r="A16" s="813" t="s">
        <v>400</v>
      </c>
      <c r="B16" s="871"/>
      <c r="C16" s="686"/>
      <c r="D16" s="841"/>
      <c r="E16" s="691"/>
      <c r="F16" s="871"/>
      <c r="G16" s="686"/>
      <c r="H16" s="686"/>
      <c r="I16" s="686"/>
      <c r="J16" s="694" t="s">
        <v>401</v>
      </c>
      <c r="K16" s="686"/>
      <c r="L16" s="708"/>
      <c r="M16" s="694"/>
      <c r="N16" s="686"/>
      <c r="O16" s="873">
        <f>J13+J14+K13+K14+L13+L14+M13+M14</f>
        <v>0</v>
      </c>
    </row>
    <row r="17" spans="1:15" x14ac:dyDescent="0.2">
      <c r="A17" s="813" t="s">
        <v>402</v>
      </c>
      <c r="B17" s="871"/>
      <c r="C17" s="686"/>
      <c r="D17" s="841"/>
      <c r="E17" s="874"/>
      <c r="F17" s="871"/>
      <c r="G17" s="686"/>
      <c r="H17" s="686"/>
      <c r="I17" s="686"/>
      <c r="J17" s="841"/>
      <c r="K17" s="875"/>
      <c r="L17" s="876"/>
      <c r="M17" s="877"/>
      <c r="N17" s="878" t="s">
        <v>403</v>
      </c>
      <c r="O17" s="879" t="s">
        <v>10</v>
      </c>
    </row>
    <row r="18" spans="1:15" ht="15.75" thickBot="1" x14ac:dyDescent="0.25">
      <c r="A18" s="880" t="s">
        <v>404</v>
      </c>
      <c r="B18" s="881"/>
      <c r="C18" s="766"/>
      <c r="D18" s="882"/>
      <c r="E18" s="883"/>
      <c r="F18" s="881"/>
      <c r="G18" s="766"/>
      <c r="H18" s="766"/>
      <c r="I18" s="766"/>
      <c r="J18" s="882"/>
      <c r="K18" s="884" t="s">
        <v>405</v>
      </c>
      <c r="L18" s="883"/>
      <c r="M18" s="882"/>
      <c r="N18" s="885">
        <v>0</v>
      </c>
      <c r="O18" s="886"/>
    </row>
    <row r="19" spans="1:15" ht="15.75" thickTop="1" x14ac:dyDescent="0.2">
      <c r="A19" s="813"/>
      <c r="B19" s="871"/>
      <c r="C19" s="686"/>
      <c r="D19" s="841"/>
      <c r="E19" s="874"/>
      <c r="F19" s="871"/>
      <c r="G19" s="686"/>
      <c r="H19" s="686"/>
      <c r="I19" s="686"/>
      <c r="J19" s="841"/>
      <c r="K19" s="871"/>
      <c r="L19" s="874"/>
      <c r="M19" s="841"/>
      <c r="N19" s="841"/>
      <c r="O19" s="887"/>
    </row>
    <row r="20" spans="1:15" x14ac:dyDescent="0.2">
      <c r="A20" s="822" t="s">
        <v>406</v>
      </c>
      <c r="B20" s="824"/>
      <c r="C20" s="823"/>
      <c r="D20" s="824"/>
      <c r="E20" s="824"/>
      <c r="F20" s="824"/>
      <c r="G20" s="824"/>
      <c r="H20" s="824"/>
      <c r="I20" s="824"/>
      <c r="J20" s="824"/>
      <c r="K20" s="824"/>
      <c r="L20" s="824"/>
      <c r="M20" s="824"/>
      <c r="N20" s="824"/>
      <c r="O20" s="888"/>
    </row>
    <row r="21" spans="1:15" x14ac:dyDescent="0.2">
      <c r="A21" s="889"/>
      <c r="B21" s="823" t="s">
        <v>407</v>
      </c>
      <c r="C21" s="716"/>
      <c r="D21" s="824"/>
      <c r="E21" s="824"/>
      <c r="F21" s="824"/>
      <c r="G21" s="824"/>
      <c r="H21" s="890"/>
      <c r="I21" s="823" t="s">
        <v>408</v>
      </c>
      <c r="J21" s="824"/>
      <c r="K21" s="823"/>
      <c r="L21" s="824"/>
      <c r="M21" s="891" t="s">
        <v>409</v>
      </c>
      <c r="N21" s="755"/>
      <c r="O21" s="892"/>
    </row>
    <row r="22" spans="1:15" x14ac:dyDescent="0.2">
      <c r="A22" s="893" t="s">
        <v>410</v>
      </c>
      <c r="B22" s="845"/>
      <c r="C22" s="894"/>
      <c r="D22" s="895" t="s">
        <v>411</v>
      </c>
      <c r="E22" s="845"/>
      <c r="F22" s="847"/>
      <c r="G22" s="847"/>
      <c r="H22" s="896" t="s">
        <v>412</v>
      </c>
      <c r="I22" s="824"/>
      <c r="J22" s="824"/>
      <c r="K22" s="897" t="s">
        <v>413</v>
      </c>
      <c r="L22" s="824"/>
      <c r="M22" s="898" t="s">
        <v>414</v>
      </c>
      <c r="N22" s="899" t="s">
        <v>405</v>
      </c>
      <c r="O22" s="900"/>
    </row>
    <row r="23" spans="1:15" x14ac:dyDescent="0.2">
      <c r="A23" s="861" t="s">
        <v>389</v>
      </c>
      <c r="B23" s="895" t="s">
        <v>4</v>
      </c>
      <c r="C23" s="845"/>
      <c r="D23" s="895" t="s">
        <v>389</v>
      </c>
      <c r="E23" s="845"/>
      <c r="F23" s="901" t="s">
        <v>4</v>
      </c>
      <c r="G23" s="847"/>
      <c r="H23" s="1282" t="s">
        <v>389</v>
      </c>
      <c r="I23" s="1283"/>
      <c r="J23" s="901" t="s">
        <v>4</v>
      </c>
      <c r="K23" s="901" t="s">
        <v>389</v>
      </c>
      <c r="L23" s="901" t="s">
        <v>4</v>
      </c>
      <c r="M23" s="902" t="s">
        <v>389</v>
      </c>
      <c r="N23" s="903" t="s">
        <v>403</v>
      </c>
      <c r="O23" s="904" t="s">
        <v>415</v>
      </c>
    </row>
    <row r="24" spans="1:15" x14ac:dyDescent="0.2">
      <c r="A24" s="905"/>
      <c r="B24" s="906"/>
      <c r="C24" s="704"/>
      <c r="D24" s="907"/>
      <c r="E24" s="908"/>
      <c r="F24" s="906"/>
      <c r="G24" s="704"/>
      <c r="H24" s="909"/>
      <c r="I24" s="910"/>
      <c r="J24" s="911"/>
      <c r="K24" s="906"/>
      <c r="L24" s="911"/>
      <c r="M24" s="912"/>
      <c r="N24" s="913"/>
      <c r="O24" s="914"/>
    </row>
    <row r="25" spans="1:15" x14ac:dyDescent="0.2">
      <c r="A25" s="905"/>
      <c r="B25" s="906"/>
      <c r="C25" s="704"/>
      <c r="D25" s="907"/>
      <c r="E25" s="908"/>
      <c r="F25" s="906"/>
      <c r="G25" s="704"/>
      <c r="H25" s="909"/>
      <c r="I25" s="910"/>
      <c r="J25" s="911"/>
      <c r="K25" s="906"/>
      <c r="L25" s="911"/>
      <c r="M25" s="912"/>
      <c r="N25" s="913"/>
      <c r="O25" s="914"/>
    </row>
    <row r="26" spans="1:15" x14ac:dyDescent="0.2">
      <c r="A26" s="915"/>
      <c r="B26" s="862"/>
      <c r="C26" s="716"/>
      <c r="D26" s="916"/>
      <c r="E26" s="917"/>
      <c r="F26" s="862"/>
      <c r="G26" s="716"/>
      <c r="H26" s="909"/>
      <c r="I26" s="865"/>
      <c r="J26" s="918"/>
      <c r="K26" s="862"/>
      <c r="L26" s="918"/>
      <c r="M26" s="919"/>
      <c r="N26" s="847"/>
      <c r="O26" s="920"/>
    </row>
    <row r="27" spans="1:15" ht="15.75" thickBot="1" x14ac:dyDescent="0.25">
      <c r="A27" s="921"/>
      <c r="B27" s="922"/>
      <c r="C27" s="922"/>
      <c r="D27" s="922"/>
      <c r="E27" s="922"/>
      <c r="F27" s="922"/>
      <c r="G27" s="922"/>
      <c r="H27" s="923"/>
      <c r="I27" s="922"/>
      <c r="J27" s="922"/>
      <c r="K27" s="922"/>
      <c r="L27" s="924" t="s">
        <v>416</v>
      </c>
      <c r="M27" s="925"/>
      <c r="N27" s="926"/>
      <c r="O27" s="927"/>
    </row>
    <row r="28" spans="1:15" ht="15.75" thickTop="1" x14ac:dyDescent="0.2">
      <c r="A28" s="813"/>
      <c r="B28" s="686"/>
      <c r="C28" s="721"/>
      <c r="D28" s="721"/>
      <c r="E28" s="721"/>
      <c r="F28" s="721"/>
      <c r="G28" s="721"/>
      <c r="H28" s="694"/>
      <c r="I28" s="686"/>
      <c r="J28" s="818"/>
      <c r="K28" s="841"/>
      <c r="L28" s="818"/>
      <c r="M28" s="841"/>
      <c r="N28" s="686"/>
      <c r="O28" s="689"/>
    </row>
    <row r="29" spans="1:15" x14ac:dyDescent="0.2">
      <c r="A29" s="817" t="s">
        <v>417</v>
      </c>
      <c r="B29" s="686"/>
      <c r="C29" s="716"/>
      <c r="D29" s="721"/>
      <c r="E29" s="721"/>
      <c r="F29" s="721"/>
      <c r="G29" s="721"/>
      <c r="H29" s="721"/>
      <c r="I29" s="721"/>
      <c r="J29" s="721"/>
      <c r="K29" s="721"/>
      <c r="L29" s="721"/>
      <c r="M29" s="721"/>
      <c r="N29" s="721"/>
      <c r="O29" s="689"/>
    </row>
    <row r="30" spans="1:15" x14ac:dyDescent="0.2">
      <c r="A30" s="822" t="s">
        <v>418</v>
      </c>
      <c r="B30" s="823"/>
      <c r="C30" s="716"/>
      <c r="D30" s="824"/>
      <c r="E30" s="824"/>
      <c r="F30" s="824"/>
      <c r="G30" s="928"/>
      <c r="H30" s="686"/>
      <c r="I30" s="721"/>
      <c r="J30" s="897" t="s">
        <v>419</v>
      </c>
      <c r="K30" s="929"/>
      <c r="L30" s="824"/>
      <c r="M30" s="824"/>
      <c r="N30" s="824"/>
      <c r="O30" s="930"/>
    </row>
    <row r="31" spans="1:15" x14ac:dyDescent="0.2">
      <c r="A31" s="893" t="s">
        <v>420</v>
      </c>
      <c r="B31" s="845"/>
      <c r="C31" s="931"/>
      <c r="D31" s="9" t="s">
        <v>421</v>
      </c>
      <c r="E31" s="721"/>
      <c r="F31" s="757" t="s">
        <v>422</v>
      </c>
      <c r="G31" s="741"/>
      <c r="H31" s="686"/>
      <c r="I31" s="721"/>
      <c r="J31" s="897" t="s">
        <v>423</v>
      </c>
      <c r="K31" s="824"/>
      <c r="L31" s="824"/>
      <c r="M31" s="824"/>
      <c r="N31" s="824"/>
      <c r="O31" s="932" t="s">
        <v>424</v>
      </c>
    </row>
    <row r="32" spans="1:15" x14ac:dyDescent="0.2">
      <c r="A32" s="861" t="s">
        <v>403</v>
      </c>
      <c r="B32" s="933" t="s">
        <v>425</v>
      </c>
      <c r="C32" s="934"/>
      <c r="D32" s="935" t="s">
        <v>5</v>
      </c>
      <c r="E32" s="845"/>
      <c r="F32" s="936" t="s">
        <v>426</v>
      </c>
      <c r="G32" s="865"/>
      <c r="H32" s="841"/>
      <c r="I32" s="721"/>
      <c r="J32" s="936" t="s">
        <v>427</v>
      </c>
      <c r="K32" s="716"/>
      <c r="L32" s="937"/>
      <c r="M32" s="938"/>
      <c r="N32" s="938"/>
      <c r="O32" s="939"/>
    </row>
    <row r="33" spans="1:15" x14ac:dyDescent="0.2">
      <c r="A33" s="940">
        <v>0</v>
      </c>
      <c r="B33" s="941"/>
      <c r="C33" s="942"/>
      <c r="D33" s="943"/>
      <c r="E33" s="944" t="s">
        <v>428</v>
      </c>
      <c r="F33" s="945">
        <f>A33*D33</f>
        <v>0</v>
      </c>
      <c r="G33" s="855"/>
      <c r="H33" s="841"/>
      <c r="I33" s="721"/>
      <c r="J33" s="827" t="s">
        <v>7</v>
      </c>
      <c r="K33" s="827" t="s">
        <v>7</v>
      </c>
      <c r="L33" s="827" t="s">
        <v>429</v>
      </c>
      <c r="M33" s="946" t="s">
        <v>7</v>
      </c>
      <c r="N33" s="946" t="s">
        <v>430</v>
      </c>
      <c r="O33" s="712" t="s">
        <v>431</v>
      </c>
    </row>
    <row r="34" spans="1:15" x14ac:dyDescent="0.2">
      <c r="A34" s="947">
        <v>0</v>
      </c>
      <c r="B34" s="948" t="s">
        <v>432</v>
      </c>
      <c r="C34" s="949"/>
      <c r="D34" s="950"/>
      <c r="E34" s="951" t="s">
        <v>428</v>
      </c>
      <c r="F34" s="952">
        <f>A34*D34</f>
        <v>0</v>
      </c>
      <c r="G34" s="910"/>
      <c r="H34" s="686"/>
      <c r="I34" s="721"/>
      <c r="J34" s="849" t="s">
        <v>433</v>
      </c>
      <c r="K34" s="849" t="s">
        <v>434</v>
      </c>
      <c r="L34" s="849" t="s">
        <v>435</v>
      </c>
      <c r="M34" s="903" t="s">
        <v>415</v>
      </c>
      <c r="N34" s="903" t="s">
        <v>5</v>
      </c>
      <c r="O34" s="953" t="s">
        <v>426</v>
      </c>
    </row>
    <row r="35" spans="1:15" x14ac:dyDescent="0.2">
      <c r="A35" s="954"/>
      <c r="B35" s="955">
        <v>0</v>
      </c>
      <c r="C35" s="956" t="s">
        <v>436</v>
      </c>
      <c r="D35" s="957"/>
      <c r="E35" s="958" t="s">
        <v>437</v>
      </c>
      <c r="F35" s="959">
        <f>B35*D35</f>
        <v>0</v>
      </c>
      <c r="G35" s="956"/>
      <c r="H35" s="686"/>
      <c r="I35" s="721"/>
      <c r="J35" s="960"/>
      <c r="K35" s="961"/>
      <c r="L35" s="962"/>
      <c r="M35" s="963"/>
      <c r="N35" s="964"/>
      <c r="O35" s="965"/>
    </row>
    <row r="36" spans="1:15" x14ac:dyDescent="0.2">
      <c r="A36" s="966" t="s">
        <v>432</v>
      </c>
      <c r="B36" s="967">
        <v>0</v>
      </c>
      <c r="C36" s="716" t="s">
        <v>436</v>
      </c>
      <c r="D36" s="968"/>
      <c r="E36" s="969" t="s">
        <v>437</v>
      </c>
      <c r="F36" s="970">
        <f>B36*D36</f>
        <v>0</v>
      </c>
      <c r="G36" s="865"/>
      <c r="H36" s="686"/>
      <c r="I36" s="721"/>
      <c r="J36" s="866">
        <f>M27</f>
        <v>0</v>
      </c>
      <c r="K36" s="971" t="s">
        <v>438</v>
      </c>
      <c r="L36" s="866"/>
      <c r="M36" s="868">
        <f>J36-L36</f>
        <v>0</v>
      </c>
      <c r="N36" s="972"/>
      <c r="O36" s="973">
        <f>M36*N36</f>
        <v>0</v>
      </c>
    </row>
    <row r="37" spans="1:15" ht="15.75" thickBot="1" x14ac:dyDescent="0.25">
      <c r="A37" s="974"/>
      <c r="B37" s="975"/>
      <c r="C37" s="975"/>
      <c r="D37" s="976" t="s">
        <v>439</v>
      </c>
      <c r="E37" s="977"/>
      <c r="F37" s="978">
        <f>SUM(F33:F36)</f>
        <v>0</v>
      </c>
      <c r="G37" s="979"/>
      <c r="H37" s="766"/>
      <c r="I37" s="766"/>
      <c r="J37" s="980"/>
      <c r="K37" s="975"/>
      <c r="L37" s="975"/>
      <c r="M37" s="976" t="s">
        <v>440</v>
      </c>
      <c r="N37" s="766"/>
      <c r="O37" s="981">
        <f>SUM(O35:O36)</f>
        <v>0</v>
      </c>
    </row>
    <row r="38" spans="1:15" ht="15.75" thickTop="1" x14ac:dyDescent="0.2">
      <c r="A38" s="813"/>
      <c r="B38" s="686"/>
      <c r="C38" s="721"/>
      <c r="D38" s="694"/>
      <c r="E38" s="686"/>
      <c r="F38" s="745"/>
      <c r="G38" s="686"/>
      <c r="H38" s="721"/>
      <c r="I38" s="721"/>
      <c r="J38" s="721"/>
      <c r="K38" s="721"/>
      <c r="L38" s="721"/>
      <c r="M38" s="721"/>
      <c r="N38" s="721"/>
      <c r="O38" s="689"/>
    </row>
    <row r="39" spans="1:15" x14ac:dyDescent="0.2">
      <c r="A39" s="817" t="s">
        <v>441</v>
      </c>
      <c r="B39" s="694"/>
      <c r="C39" s="716"/>
      <c r="D39" s="721"/>
      <c r="E39" s="721"/>
      <c r="F39" s="713"/>
      <c r="G39" s="721"/>
      <c r="H39" s="721"/>
      <c r="I39" s="721"/>
      <c r="J39" s="721"/>
      <c r="K39" s="716"/>
      <c r="L39" s="721"/>
      <c r="M39" s="721"/>
      <c r="N39" s="721"/>
      <c r="O39" s="689"/>
    </row>
    <row r="40" spans="1:15" x14ac:dyDescent="0.2">
      <c r="A40" s="982" t="s">
        <v>59</v>
      </c>
      <c r="B40" s="983" t="s">
        <v>442</v>
      </c>
      <c r="C40" s="756"/>
      <c r="D40" s="835" t="s">
        <v>443</v>
      </c>
      <c r="E40" s="834"/>
      <c r="F40" s="825"/>
      <c r="G40" s="984"/>
      <c r="H40" s="983"/>
      <c r="I40" s="984"/>
      <c r="J40" s="985" t="s">
        <v>65</v>
      </c>
      <c r="K40" s="986" t="s">
        <v>444</v>
      </c>
      <c r="L40" s="985" t="s">
        <v>5</v>
      </c>
      <c r="M40" s="1284" t="s">
        <v>266</v>
      </c>
      <c r="N40" s="1285"/>
      <c r="O40" s="987" t="s">
        <v>8</v>
      </c>
    </row>
    <row r="41" spans="1:15" x14ac:dyDescent="0.2">
      <c r="A41" s="861" t="s">
        <v>60</v>
      </c>
      <c r="B41" s="895" t="s">
        <v>445</v>
      </c>
      <c r="C41" s="845"/>
      <c r="D41" s="895" t="s">
        <v>445</v>
      </c>
      <c r="E41" s="845"/>
      <c r="F41" s="895" t="s">
        <v>446</v>
      </c>
      <c r="G41" s="845"/>
      <c r="H41" s="988" t="s">
        <v>7</v>
      </c>
      <c r="I41" s="935" t="s">
        <v>424</v>
      </c>
      <c r="J41" s="901" t="s">
        <v>14</v>
      </c>
      <c r="K41" s="895" t="s">
        <v>447</v>
      </c>
      <c r="L41" s="901" t="s">
        <v>448</v>
      </c>
      <c r="M41" s="901" t="s">
        <v>449</v>
      </c>
      <c r="N41" s="901" t="s">
        <v>450</v>
      </c>
      <c r="O41" s="953" t="s">
        <v>451</v>
      </c>
    </row>
    <row r="42" spans="1:15" x14ac:dyDescent="0.2">
      <c r="A42" s="989" t="s">
        <v>452</v>
      </c>
      <c r="B42" s="755"/>
      <c r="C42" s="756"/>
      <c r="D42" s="755"/>
      <c r="E42" s="756"/>
      <c r="F42" s="755"/>
      <c r="G42" s="756"/>
      <c r="H42" s="990"/>
      <c r="I42" s="756"/>
      <c r="J42" s="840"/>
      <c r="K42" s="840"/>
      <c r="L42" s="991"/>
      <c r="M42" s="992"/>
      <c r="N42" s="755"/>
      <c r="O42" s="993"/>
    </row>
    <row r="43" spans="1:15" x14ac:dyDescent="0.2">
      <c r="A43" s="994" t="s">
        <v>453</v>
      </c>
      <c r="B43" s="995"/>
      <c r="C43" s="704" t="s">
        <v>424</v>
      </c>
      <c r="D43" s="995"/>
      <c r="E43" s="704" t="s">
        <v>424</v>
      </c>
      <c r="F43" s="995"/>
      <c r="G43" s="704" t="s">
        <v>424</v>
      </c>
      <c r="H43" s="996">
        <f>B43+D43+F43</f>
        <v>0</v>
      </c>
      <c r="I43" s="704" t="s">
        <v>424</v>
      </c>
      <c r="J43" s="907" t="s">
        <v>454</v>
      </c>
      <c r="K43" s="907"/>
      <c r="L43" s="997"/>
      <c r="M43" s="998">
        <v>0.14000000000000001</v>
      </c>
      <c r="N43" s="999"/>
      <c r="O43" s="1000">
        <f>H43*L43/100+N43/(1+M43)</f>
        <v>0</v>
      </c>
    </row>
    <row r="44" spans="1:15" x14ac:dyDescent="0.2">
      <c r="A44" s="1001"/>
      <c r="B44" s="864"/>
      <c r="C44" s="716"/>
      <c r="D44" s="864"/>
      <c r="E44" s="716"/>
      <c r="F44" s="864"/>
      <c r="G44" s="716"/>
      <c r="H44" s="1002"/>
      <c r="I44" s="716"/>
      <c r="J44" s="848" t="s">
        <v>455</v>
      </c>
      <c r="K44" s="848"/>
      <c r="L44" s="1003"/>
      <c r="M44" s="1004"/>
      <c r="N44" s="1005">
        <f>N43/1.14</f>
        <v>0</v>
      </c>
      <c r="O44" s="1006"/>
    </row>
    <row r="45" spans="1:15" ht="15.75" thickBot="1" x14ac:dyDescent="0.25">
      <c r="A45" s="974"/>
      <c r="B45" s="975"/>
      <c r="C45" s="975"/>
      <c r="D45" s="975"/>
      <c r="E45" s="975"/>
      <c r="F45" s="975"/>
      <c r="G45" s="975"/>
      <c r="H45" s="1007"/>
      <c r="I45" s="975"/>
      <c r="J45" s="975"/>
      <c r="K45" s="1008"/>
      <c r="L45" s="922"/>
      <c r="M45" s="976" t="s">
        <v>456</v>
      </c>
      <c r="N45" s="977"/>
      <c r="O45" s="1009">
        <f>SUM(O42:O44)</f>
        <v>0</v>
      </c>
    </row>
    <row r="46" spans="1:15" ht="15.75" thickTop="1" x14ac:dyDescent="0.2">
      <c r="A46" s="813"/>
      <c r="B46" s="686"/>
      <c r="C46" s="686"/>
      <c r="D46" s="686"/>
      <c r="E46" s="686"/>
      <c r="F46" s="686"/>
      <c r="G46" s="686"/>
      <c r="H46" s="686"/>
      <c r="I46" s="686"/>
      <c r="J46" s="686"/>
      <c r="K46" s="686"/>
      <c r="L46" s="686"/>
      <c r="M46" s="686"/>
      <c r="N46" s="686"/>
      <c r="O46" s="689"/>
    </row>
    <row r="47" spans="1:15" ht="15.75" thickBot="1" x14ac:dyDescent="0.25">
      <c r="A47" s="1010" t="s">
        <v>457</v>
      </c>
      <c r="B47" s="1011"/>
      <c r="C47" s="1012"/>
      <c r="D47" s="1012"/>
      <c r="E47" s="1012"/>
      <c r="F47" s="1012"/>
      <c r="G47" s="1012"/>
      <c r="H47" s="1012"/>
      <c r="I47" s="1012"/>
      <c r="J47" s="1012"/>
      <c r="K47" s="1012"/>
      <c r="L47" s="1012"/>
      <c r="M47" s="1012"/>
      <c r="N47" s="766"/>
      <c r="O47" s="689"/>
    </row>
    <row r="48" spans="1:15" ht="16.5" thickTop="1" thickBot="1" x14ac:dyDescent="0.25">
      <c r="A48" s="1013" t="s">
        <v>4</v>
      </c>
      <c r="B48" s="1014"/>
      <c r="C48" s="1014"/>
      <c r="D48" s="1268" t="s">
        <v>458</v>
      </c>
      <c r="E48" s="1269"/>
      <c r="F48" s="1270"/>
      <c r="G48" s="1015"/>
      <c r="H48" s="1016" t="s">
        <v>459</v>
      </c>
      <c r="I48" s="1015"/>
      <c r="J48" s="1017"/>
      <c r="K48" s="1018"/>
      <c r="L48" s="1268" t="s">
        <v>73</v>
      </c>
      <c r="M48" s="1271"/>
      <c r="N48" s="1272"/>
      <c r="O48" s="1019" t="s">
        <v>8</v>
      </c>
    </row>
    <row r="49" spans="1:15" x14ac:dyDescent="0.2">
      <c r="A49" s="1020"/>
      <c r="B49" s="1021"/>
      <c r="C49" s="1021"/>
      <c r="D49" s="1022" t="s">
        <v>460</v>
      </c>
      <c r="E49" s="1021"/>
      <c r="F49" s="1023"/>
      <c r="G49" s="1024"/>
      <c r="H49" s="1025"/>
      <c r="I49" s="1025"/>
      <c r="J49" s="1025"/>
      <c r="K49" s="1026"/>
      <c r="L49" s="1024"/>
      <c r="M49" s="1027"/>
      <c r="N49" s="1028"/>
      <c r="O49" s="1029">
        <v>0</v>
      </c>
    </row>
    <row r="50" spans="1:15" ht="15.75" thickBot="1" x14ac:dyDescent="0.25">
      <c r="A50" s="1030"/>
      <c r="B50" s="1031"/>
      <c r="C50" s="1012"/>
      <c r="D50" s="1032"/>
      <c r="E50" s="1012"/>
      <c r="F50" s="1033"/>
      <c r="G50" s="1032"/>
      <c r="H50" s="1012"/>
      <c r="I50" s="1012"/>
      <c r="J50" s="1012"/>
      <c r="K50" s="1033"/>
      <c r="L50" s="1034"/>
      <c r="M50" s="977"/>
      <c r="N50" s="979"/>
      <c r="O50" s="1035"/>
    </row>
    <row r="51" spans="1:15" ht="15.75" thickTop="1" x14ac:dyDescent="0.2">
      <c r="A51" s="813"/>
      <c r="B51" s="686"/>
      <c r="C51" s="686"/>
      <c r="D51" s="686"/>
      <c r="E51" s="686"/>
      <c r="F51" s="686"/>
      <c r="G51" s="686"/>
      <c r="H51" s="686"/>
      <c r="I51" s="686"/>
      <c r="J51" s="686"/>
      <c r="K51" s="686"/>
      <c r="L51" s="686"/>
      <c r="M51" s="686"/>
      <c r="N51" s="686"/>
      <c r="O51" s="689"/>
    </row>
    <row r="52" spans="1:15" x14ac:dyDescent="0.2">
      <c r="A52" s="1036" t="s">
        <v>461</v>
      </c>
      <c r="B52" s="716"/>
      <c r="C52" s="716"/>
      <c r="D52" s="716"/>
      <c r="E52" s="716"/>
      <c r="F52" s="716"/>
      <c r="G52" s="716"/>
      <c r="H52" s="716"/>
      <c r="I52" s="716"/>
      <c r="J52" s="716"/>
      <c r="K52" s="716"/>
      <c r="L52" s="716"/>
      <c r="M52" s="716"/>
      <c r="N52" s="716"/>
      <c r="O52" s="710"/>
    </row>
    <row r="53" spans="1:15" x14ac:dyDescent="0.2">
      <c r="A53" s="893" t="s">
        <v>4</v>
      </c>
      <c r="B53" s="935"/>
      <c r="C53" s="845"/>
      <c r="D53" s="864"/>
      <c r="E53" s="937" t="s">
        <v>462</v>
      </c>
      <c r="F53" s="716"/>
      <c r="G53" s="716"/>
      <c r="H53" s="716"/>
      <c r="I53" s="716"/>
      <c r="J53" s="864"/>
      <c r="K53" s="937" t="s">
        <v>73</v>
      </c>
      <c r="L53" s="716"/>
      <c r="M53" s="716"/>
      <c r="N53" s="1037" t="s">
        <v>7</v>
      </c>
      <c r="O53" s="953" t="s">
        <v>8</v>
      </c>
    </row>
    <row r="54" spans="1:15" x14ac:dyDescent="0.2">
      <c r="A54" s="813"/>
      <c r="B54" s="721"/>
      <c r="C54" s="721"/>
      <c r="D54" s="737"/>
      <c r="E54" s="721"/>
      <c r="F54" s="721"/>
      <c r="G54" s="1038"/>
      <c r="H54" s="721"/>
      <c r="I54" s="721"/>
      <c r="J54" s="737"/>
      <c r="K54" s="721"/>
      <c r="L54" s="721"/>
      <c r="M54" s="721"/>
      <c r="N54" s="1004"/>
      <c r="O54" s="718"/>
    </row>
    <row r="55" spans="1:15" x14ac:dyDescent="0.2">
      <c r="A55" s="1039"/>
      <c r="B55" s="845"/>
      <c r="C55" s="845"/>
      <c r="D55" s="844"/>
      <c r="E55" s="894"/>
      <c r="F55" s="894"/>
      <c r="G55" s="894"/>
      <c r="H55" s="894"/>
      <c r="I55" s="894"/>
      <c r="J55" s="848"/>
      <c r="K55" s="894"/>
      <c r="L55" s="716"/>
      <c r="M55" s="716"/>
      <c r="N55" s="903">
        <v>4</v>
      </c>
      <c r="O55" s="1040">
        <v>0</v>
      </c>
    </row>
    <row r="56" spans="1:15" x14ac:dyDescent="0.2">
      <c r="A56" s="1041" t="s">
        <v>463</v>
      </c>
      <c r="B56" s="1042"/>
      <c r="C56" s="716"/>
      <c r="D56" s="737"/>
      <c r="E56" s="1043"/>
      <c r="F56" s="1043"/>
      <c r="G56" s="838"/>
      <c r="H56" s="838"/>
      <c r="I56" s="838"/>
      <c r="J56" s="755"/>
      <c r="K56" s="838"/>
      <c r="L56" s="838"/>
      <c r="M56" s="756"/>
      <c r="N56" s="992"/>
      <c r="O56" s="987" t="s">
        <v>464</v>
      </c>
    </row>
    <row r="57" spans="1:15" x14ac:dyDescent="0.2">
      <c r="A57" s="861" t="s">
        <v>465</v>
      </c>
      <c r="B57" s="895" t="s">
        <v>395</v>
      </c>
      <c r="C57" s="845"/>
      <c r="D57" s="895" t="s">
        <v>407</v>
      </c>
      <c r="E57" s="845"/>
      <c r="F57" s="845"/>
      <c r="G57" s="845"/>
      <c r="H57" s="845"/>
      <c r="I57" s="845"/>
      <c r="J57" s="936" t="s">
        <v>466</v>
      </c>
      <c r="K57" s="1044"/>
      <c r="L57" s="1044"/>
      <c r="M57" s="1044"/>
      <c r="N57" s="903" t="s">
        <v>7</v>
      </c>
      <c r="O57" s="953" t="s">
        <v>467</v>
      </c>
    </row>
    <row r="58" spans="1:15" x14ac:dyDescent="0.2">
      <c r="A58" s="947"/>
      <c r="B58" s="1045"/>
      <c r="C58" s="1046"/>
      <c r="D58" s="995"/>
      <c r="E58" s="704"/>
      <c r="F58" s="704"/>
      <c r="G58" s="704"/>
      <c r="H58" s="704"/>
      <c r="I58" s="704"/>
      <c r="J58" s="995"/>
      <c r="K58" s="704"/>
      <c r="L58" s="704"/>
      <c r="M58" s="704"/>
      <c r="N58" s="1047" t="s">
        <v>468</v>
      </c>
      <c r="O58" s="1048">
        <v>0</v>
      </c>
    </row>
    <row r="59" spans="1:15" x14ac:dyDescent="0.2">
      <c r="A59" s="1049"/>
      <c r="B59" s="846"/>
      <c r="C59" s="845"/>
      <c r="D59" s="1050" t="s">
        <v>469</v>
      </c>
      <c r="E59" s="1051" t="s">
        <v>470</v>
      </c>
      <c r="F59" s="894"/>
      <c r="G59" s="894"/>
      <c r="H59" s="894"/>
      <c r="I59" s="894"/>
      <c r="J59" s="844" t="s">
        <v>471</v>
      </c>
      <c r="K59" s="894"/>
      <c r="L59" s="894"/>
      <c r="M59" s="894"/>
      <c r="N59" s="849" t="s">
        <v>472</v>
      </c>
      <c r="O59" s="1052">
        <v>0</v>
      </c>
    </row>
    <row r="60" spans="1:15" x14ac:dyDescent="0.2">
      <c r="A60" s="1053"/>
      <c r="B60" s="1054"/>
      <c r="C60" s="1055"/>
      <c r="D60" s="1055"/>
      <c r="E60" s="1055"/>
      <c r="F60" s="1055"/>
      <c r="G60" s="1055"/>
      <c r="H60" s="1055"/>
      <c r="I60" s="1055"/>
      <c r="J60" s="1056" t="s">
        <v>473</v>
      </c>
      <c r="K60" s="824"/>
      <c r="L60" s="824"/>
      <c r="M60" s="824"/>
      <c r="N60" s="1037" t="s">
        <v>472</v>
      </c>
      <c r="O60" s="1057">
        <f>O59</f>
        <v>0</v>
      </c>
    </row>
    <row r="61" spans="1:15" ht="15.75" thickBot="1" x14ac:dyDescent="0.25">
      <c r="A61" s="974"/>
      <c r="B61" s="975"/>
      <c r="C61" s="975"/>
      <c r="D61" s="975"/>
      <c r="E61" s="975"/>
      <c r="F61" s="975"/>
      <c r="G61" s="975"/>
      <c r="H61" s="975"/>
      <c r="I61" s="1058"/>
      <c r="J61" s="1059" t="s">
        <v>474</v>
      </c>
      <c r="K61" s="766"/>
      <c r="L61" s="766"/>
      <c r="M61" s="766"/>
      <c r="N61" s="766"/>
      <c r="O61" s="1060">
        <f>O58+O55+O45+O37+F37</f>
        <v>0</v>
      </c>
    </row>
    <row r="62" spans="1:15" ht="15.75" thickTop="1" x14ac:dyDescent="0.2"/>
    <row r="63" spans="1:15" x14ac:dyDescent="0.2">
      <c r="A63" s="1061" t="s">
        <v>475</v>
      </c>
      <c r="B63" s="1273" t="s">
        <v>476</v>
      </c>
      <c r="C63" s="1274"/>
      <c r="D63" s="1274"/>
      <c r="E63" s="1274"/>
      <c r="F63" s="1274"/>
      <c r="G63" s="1274"/>
      <c r="H63" s="1274"/>
      <c r="I63" s="1274"/>
      <c r="J63" s="1274"/>
      <c r="K63" s="1274"/>
      <c r="L63" s="1274"/>
      <c r="M63" s="1274"/>
      <c r="N63" s="1274"/>
      <c r="O63" s="1274"/>
    </row>
    <row r="64" spans="1:15" x14ac:dyDescent="0.2">
      <c r="A64" s="1062"/>
      <c r="B64" s="1063"/>
      <c r="J64" s="1064"/>
    </row>
    <row r="65" spans="1:15" x14ac:dyDescent="0.2">
      <c r="A65" s="1062"/>
      <c r="B65" s="1273" t="s">
        <v>477</v>
      </c>
      <c r="C65" s="1274"/>
      <c r="D65" s="1274"/>
      <c r="E65" s="1274"/>
      <c r="F65" s="1274"/>
      <c r="G65" s="1274"/>
      <c r="H65" s="1274"/>
      <c r="I65" s="1274"/>
      <c r="J65" s="1274"/>
      <c r="K65" s="1274"/>
      <c r="L65" s="1274"/>
      <c r="M65" s="1274"/>
      <c r="N65" s="1274"/>
      <c r="O65" s="1274"/>
    </row>
  </sheetData>
  <mergeCells count="10">
    <mergeCell ref="D48:F48"/>
    <mergeCell ref="L48:N48"/>
    <mergeCell ref="B63:O63"/>
    <mergeCell ref="B65:O65"/>
    <mergeCell ref="N5:O5"/>
    <mergeCell ref="B12:C12"/>
    <mergeCell ref="H12:I12"/>
    <mergeCell ref="D13:E13"/>
    <mergeCell ref="H23:I23"/>
    <mergeCell ref="M40:N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topLeftCell="A40" zoomScaleNormal="100" zoomScaleSheetLayoutView="75" workbookViewId="0">
      <selection activeCell="I59" sqref="I59"/>
    </sheetView>
  </sheetViews>
  <sheetFormatPr defaultRowHeight="15" x14ac:dyDescent="0.2"/>
  <cols>
    <col min="1" max="1" width="34.5546875" customWidth="1"/>
    <col min="9" max="9" width="9.77734375" bestFit="1" customWidth="1"/>
  </cols>
  <sheetData>
    <row r="1" spans="1:9" ht="19.5" thickTop="1" thickBot="1" x14ac:dyDescent="0.25">
      <c r="A1" s="775" t="s">
        <v>76</v>
      </c>
      <c r="B1" s="266"/>
      <c r="C1" s="266"/>
      <c r="D1" s="266"/>
      <c r="E1" s="266"/>
      <c r="F1" s="266"/>
      <c r="G1" s="266" t="s">
        <v>197</v>
      </c>
      <c r="H1" s="419">
        <f>'Input Data'!D6</f>
        <v>0</v>
      </c>
      <c r="I1" s="267"/>
    </row>
    <row r="2" spans="1:9" ht="24" customHeight="1" thickTop="1" x14ac:dyDescent="0.2">
      <c r="A2" s="484" t="s">
        <v>276</v>
      </c>
      <c r="B2" s="1075"/>
      <c r="C2" s="1075"/>
      <c r="D2" s="1075"/>
      <c r="E2" s="511" t="s">
        <v>277</v>
      </c>
      <c r="F2" s="1075"/>
      <c r="G2" s="1075"/>
      <c r="H2" s="1075"/>
      <c r="I2" s="420"/>
    </row>
    <row r="3" spans="1:9" ht="15.75" x14ac:dyDescent="0.2">
      <c r="A3" s="1308" t="s">
        <v>40</v>
      </c>
      <c r="B3" s="1309"/>
      <c r="C3" s="1309"/>
      <c r="D3" s="768">
        <f>'Input Data'!$D$20</f>
        <v>0</v>
      </c>
      <c r="E3" s="1078"/>
      <c r="F3" s="1078"/>
      <c r="G3" s="1078"/>
      <c r="H3" s="772">
        <f>'Input Data'!$D$6</f>
        <v>0</v>
      </c>
      <c r="I3" s="1077"/>
    </row>
    <row r="4" spans="1:9" ht="15.75" thickBot="1" x14ac:dyDescent="0.25">
      <c r="A4" s="347"/>
      <c r="B4" s="1076"/>
      <c r="C4" s="1076"/>
      <c r="D4" s="1076"/>
      <c r="E4" s="1076"/>
      <c r="F4" s="1076"/>
      <c r="G4" s="1076"/>
      <c r="H4" s="1076"/>
      <c r="I4" s="270"/>
    </row>
    <row r="5" spans="1:9" ht="15.75" thickTop="1" x14ac:dyDescent="0.2">
      <c r="A5" s="421"/>
      <c r="B5" s="681"/>
      <c r="C5" s="681"/>
      <c r="D5" s="681"/>
      <c r="E5" s="681"/>
      <c r="F5" s="681"/>
      <c r="G5" s="681"/>
      <c r="H5" s="681"/>
      <c r="I5" s="1074"/>
    </row>
    <row r="6" spans="1:9" x14ac:dyDescent="0.2">
      <c r="A6" s="348" t="s">
        <v>15</v>
      </c>
      <c r="B6" s="1083"/>
      <c r="C6" s="1083"/>
      <c r="D6" s="1083"/>
      <c r="E6" s="1083"/>
      <c r="F6" s="1083"/>
      <c r="G6" s="1083"/>
      <c r="H6" s="1083"/>
      <c r="I6" s="303"/>
    </row>
    <row r="7" spans="1:9" ht="30" x14ac:dyDescent="0.2">
      <c r="A7" s="1304" t="s">
        <v>77</v>
      </c>
      <c r="B7" s="1305"/>
      <c r="C7" s="1305"/>
      <c r="D7" s="1305"/>
      <c r="E7" s="1305"/>
      <c r="F7" s="1299"/>
      <c r="G7" s="422" t="s">
        <v>18</v>
      </c>
      <c r="H7" s="422" t="s">
        <v>5</v>
      </c>
      <c r="I7" s="281" t="s">
        <v>53</v>
      </c>
    </row>
    <row r="8" spans="1:9" x14ac:dyDescent="0.2">
      <c r="A8" s="1306"/>
      <c r="B8" s="1307"/>
      <c r="C8" s="1307"/>
      <c r="D8" s="1307"/>
      <c r="E8" s="1307"/>
      <c r="F8" s="1301"/>
      <c r="G8" s="317"/>
      <c r="H8" s="318"/>
      <c r="I8" s="1084">
        <f t="shared" ref="I8:I14" si="0">G8*H8</f>
        <v>0</v>
      </c>
    </row>
    <row r="9" spans="1:9" x14ac:dyDescent="0.2">
      <c r="A9" s="1302"/>
      <c r="B9" s="1303"/>
      <c r="C9" s="1303"/>
      <c r="D9" s="1303"/>
      <c r="E9" s="1303"/>
      <c r="F9" s="1293"/>
      <c r="G9" s="288"/>
      <c r="H9" s="320"/>
      <c r="I9" s="291">
        <f t="shared" si="0"/>
        <v>0</v>
      </c>
    </row>
    <row r="10" spans="1:9" x14ac:dyDescent="0.2">
      <c r="A10" s="1302"/>
      <c r="B10" s="1303"/>
      <c r="C10" s="1303"/>
      <c r="D10" s="1303"/>
      <c r="E10" s="1303"/>
      <c r="F10" s="1293"/>
      <c r="G10" s="288"/>
      <c r="H10" s="320"/>
      <c r="I10" s="291">
        <f t="shared" si="0"/>
        <v>0</v>
      </c>
    </row>
    <row r="11" spans="1:9" x14ac:dyDescent="0.2">
      <c r="A11" s="1302"/>
      <c r="B11" s="1303"/>
      <c r="C11" s="1303"/>
      <c r="D11" s="1303"/>
      <c r="E11" s="1303"/>
      <c r="F11" s="1293"/>
      <c r="G11" s="288"/>
      <c r="H11" s="320"/>
      <c r="I11" s="291">
        <f t="shared" si="0"/>
        <v>0</v>
      </c>
    </row>
    <row r="12" spans="1:9" x14ac:dyDescent="0.2">
      <c r="A12" s="1302"/>
      <c r="B12" s="1303"/>
      <c r="C12" s="1303"/>
      <c r="D12" s="1303"/>
      <c r="E12" s="1303"/>
      <c r="F12" s="1293"/>
      <c r="G12" s="288"/>
      <c r="H12" s="320"/>
      <c r="I12" s="291">
        <f t="shared" si="0"/>
        <v>0</v>
      </c>
    </row>
    <row r="13" spans="1:9" x14ac:dyDescent="0.2">
      <c r="A13" s="1302"/>
      <c r="B13" s="1303"/>
      <c r="C13" s="1303"/>
      <c r="D13" s="1303"/>
      <c r="E13" s="1303"/>
      <c r="F13" s="1293"/>
      <c r="G13" s="288"/>
      <c r="H13" s="320"/>
      <c r="I13" s="291">
        <f t="shared" si="0"/>
        <v>0</v>
      </c>
    </row>
    <row r="14" spans="1:9" ht="15.75" thickBot="1" x14ac:dyDescent="0.25">
      <c r="A14" s="1296"/>
      <c r="B14" s="1297"/>
      <c r="C14" s="1297"/>
      <c r="D14" s="1297"/>
      <c r="E14" s="1297"/>
      <c r="F14" s="1295"/>
      <c r="G14" s="293"/>
      <c r="H14" s="322"/>
      <c r="I14" s="296">
        <f t="shared" si="0"/>
        <v>0</v>
      </c>
    </row>
    <row r="15" spans="1:9" x14ac:dyDescent="0.2">
      <c r="A15" s="4"/>
      <c r="B15" s="1080"/>
      <c r="C15" s="1080"/>
      <c r="D15" s="1080"/>
      <c r="E15" s="1080"/>
      <c r="F15" s="1080"/>
      <c r="G15" s="1080"/>
      <c r="H15" s="1087" t="s">
        <v>271</v>
      </c>
      <c r="I15" s="300">
        <f>SUM(I8:I14)</f>
        <v>0</v>
      </c>
    </row>
    <row r="16" spans="1:9" x14ac:dyDescent="0.2">
      <c r="A16" s="310"/>
      <c r="B16" s="311"/>
      <c r="C16" s="311"/>
      <c r="D16" s="311"/>
      <c r="E16" s="311"/>
      <c r="F16" s="311"/>
      <c r="G16" s="311"/>
      <c r="H16" s="311"/>
      <c r="I16" s="424"/>
    </row>
    <row r="17" spans="1:9" x14ac:dyDescent="0.2">
      <c r="A17" s="348" t="s">
        <v>16</v>
      </c>
      <c r="B17" s="275"/>
      <c r="C17" s="275"/>
      <c r="D17" s="275"/>
      <c r="E17" s="275"/>
      <c r="F17" s="275"/>
      <c r="G17" s="275"/>
      <c r="H17" s="275"/>
      <c r="I17" s="425"/>
    </row>
    <row r="18" spans="1:9" ht="30" x14ac:dyDescent="0.2">
      <c r="A18" s="1304" t="s">
        <v>17</v>
      </c>
      <c r="B18" s="1305"/>
      <c r="C18" s="1305"/>
      <c r="D18" s="1305"/>
      <c r="E18" s="1299"/>
      <c r="F18" s="422" t="s">
        <v>18</v>
      </c>
      <c r="G18" s="422" t="s">
        <v>78</v>
      </c>
      <c r="H18" s="422" t="s">
        <v>5</v>
      </c>
      <c r="I18" s="426" t="s">
        <v>53</v>
      </c>
    </row>
    <row r="19" spans="1:9" x14ac:dyDescent="0.2">
      <c r="A19" s="1306"/>
      <c r="B19" s="1307"/>
      <c r="C19" s="1307"/>
      <c r="D19" s="1307"/>
      <c r="E19" s="1301"/>
      <c r="F19" s="283"/>
      <c r="G19" s="283"/>
      <c r="H19" s="306"/>
      <c r="I19" s="286">
        <f t="shared" ref="I19:I27" si="1">F19*G19*H19</f>
        <v>0</v>
      </c>
    </row>
    <row r="20" spans="1:9" x14ac:dyDescent="0.2">
      <c r="A20" s="1302"/>
      <c r="B20" s="1303"/>
      <c r="C20" s="1303"/>
      <c r="D20" s="1303"/>
      <c r="E20" s="1293"/>
      <c r="F20" s="288"/>
      <c r="G20" s="288"/>
      <c r="H20" s="320"/>
      <c r="I20" s="291">
        <f t="shared" si="1"/>
        <v>0</v>
      </c>
    </row>
    <row r="21" spans="1:9" x14ac:dyDescent="0.2">
      <c r="A21" s="1302"/>
      <c r="B21" s="1303"/>
      <c r="C21" s="1303"/>
      <c r="D21" s="1303"/>
      <c r="E21" s="1293"/>
      <c r="F21" s="288"/>
      <c r="G21" s="288"/>
      <c r="H21" s="320"/>
      <c r="I21" s="291">
        <f t="shared" si="1"/>
        <v>0</v>
      </c>
    </row>
    <row r="22" spans="1:9" x14ac:dyDescent="0.2">
      <c r="A22" s="1302"/>
      <c r="B22" s="1303"/>
      <c r="C22" s="1303"/>
      <c r="D22" s="1303"/>
      <c r="E22" s="1293"/>
      <c r="F22" s="288"/>
      <c r="G22" s="288"/>
      <c r="H22" s="320"/>
      <c r="I22" s="291">
        <f t="shared" si="1"/>
        <v>0</v>
      </c>
    </row>
    <row r="23" spans="1:9" x14ac:dyDescent="0.2">
      <c r="A23" s="1302"/>
      <c r="B23" s="1303"/>
      <c r="C23" s="1303"/>
      <c r="D23" s="1303"/>
      <c r="E23" s="1293"/>
      <c r="F23" s="288"/>
      <c r="G23" s="288"/>
      <c r="H23" s="320"/>
      <c r="I23" s="291">
        <f t="shared" si="1"/>
        <v>0</v>
      </c>
    </row>
    <row r="24" spans="1:9" x14ac:dyDescent="0.2">
      <c r="A24" s="1302"/>
      <c r="B24" s="1303"/>
      <c r="C24" s="1303"/>
      <c r="D24" s="1303"/>
      <c r="E24" s="1293"/>
      <c r="F24" s="288"/>
      <c r="G24" s="288"/>
      <c r="H24" s="320"/>
      <c r="I24" s="291">
        <f t="shared" si="1"/>
        <v>0</v>
      </c>
    </row>
    <row r="25" spans="1:9" x14ac:dyDescent="0.2">
      <c r="A25" s="1302"/>
      <c r="B25" s="1303"/>
      <c r="C25" s="1303"/>
      <c r="D25" s="1303"/>
      <c r="E25" s="1293"/>
      <c r="F25" s="288"/>
      <c r="G25" s="288"/>
      <c r="H25" s="320"/>
      <c r="I25" s="291">
        <f t="shared" si="1"/>
        <v>0</v>
      </c>
    </row>
    <row r="26" spans="1:9" x14ac:dyDescent="0.2">
      <c r="A26" s="1302"/>
      <c r="B26" s="1303"/>
      <c r="C26" s="1303"/>
      <c r="D26" s="1303"/>
      <c r="E26" s="1293"/>
      <c r="F26" s="288"/>
      <c r="G26" s="288"/>
      <c r="H26" s="320"/>
      <c r="I26" s="291">
        <f t="shared" si="1"/>
        <v>0</v>
      </c>
    </row>
    <row r="27" spans="1:9" ht="15.75" thickBot="1" x14ac:dyDescent="0.25">
      <c r="A27" s="1296"/>
      <c r="B27" s="1297"/>
      <c r="C27" s="1297"/>
      <c r="D27" s="1297"/>
      <c r="E27" s="1295"/>
      <c r="F27" s="293"/>
      <c r="G27" s="293"/>
      <c r="H27" s="322"/>
      <c r="I27" s="296">
        <f t="shared" si="1"/>
        <v>0</v>
      </c>
    </row>
    <row r="28" spans="1:9" x14ac:dyDescent="0.2">
      <c r="A28" s="4"/>
      <c r="B28" s="1080"/>
      <c r="C28" s="1080"/>
      <c r="D28" s="1080"/>
      <c r="E28" s="1080"/>
      <c r="F28" s="1080"/>
      <c r="G28" s="1080"/>
      <c r="H28" s="1087" t="s">
        <v>272</v>
      </c>
      <c r="I28" s="1086">
        <f>SUM(I19:I27)</f>
        <v>0</v>
      </c>
    </row>
    <row r="29" spans="1:9" x14ac:dyDescent="0.2">
      <c r="A29" s="310"/>
      <c r="B29" s="311"/>
      <c r="C29" s="311"/>
      <c r="D29" s="311"/>
      <c r="E29" s="311"/>
      <c r="F29" s="311"/>
      <c r="G29" s="311"/>
      <c r="H29" s="311"/>
      <c r="I29" s="424"/>
    </row>
    <row r="30" spans="1:9" x14ac:dyDescent="0.2">
      <c r="A30" s="348" t="s">
        <v>79</v>
      </c>
      <c r="B30" s="275"/>
      <c r="C30" s="275"/>
      <c r="D30" s="275"/>
      <c r="E30" s="275"/>
      <c r="F30" s="275"/>
      <c r="G30" s="275"/>
      <c r="H30" s="275"/>
      <c r="I30" s="425"/>
    </row>
    <row r="31" spans="1:9" ht="45" x14ac:dyDescent="0.2">
      <c r="A31" s="1304" t="s">
        <v>17</v>
      </c>
      <c r="B31" s="1305"/>
      <c r="C31" s="1305"/>
      <c r="D31" s="1305"/>
      <c r="E31" s="1305"/>
      <c r="F31" s="1299"/>
      <c r="G31" s="278" t="s">
        <v>80</v>
      </c>
      <c r="H31" s="278" t="s">
        <v>5</v>
      </c>
      <c r="I31" s="426" t="s">
        <v>53</v>
      </c>
    </row>
    <row r="32" spans="1:9" x14ac:dyDescent="0.2">
      <c r="A32" s="1306"/>
      <c r="B32" s="1307"/>
      <c r="C32" s="1307"/>
      <c r="D32" s="1307"/>
      <c r="E32" s="1307"/>
      <c r="F32" s="1301"/>
      <c r="G32" s="283"/>
      <c r="H32" s="306"/>
      <c r="I32" s="286">
        <f t="shared" ref="I32:I38" si="2">G32*H32</f>
        <v>0</v>
      </c>
    </row>
    <row r="33" spans="1:9" x14ac:dyDescent="0.2">
      <c r="A33" s="1302"/>
      <c r="B33" s="1303"/>
      <c r="C33" s="1303"/>
      <c r="D33" s="1303"/>
      <c r="E33" s="1303"/>
      <c r="F33" s="1293"/>
      <c r="G33" s="288"/>
      <c r="H33" s="320"/>
      <c r="I33" s="291">
        <f t="shared" si="2"/>
        <v>0</v>
      </c>
    </row>
    <row r="34" spans="1:9" x14ac:dyDescent="0.2">
      <c r="A34" s="1302"/>
      <c r="B34" s="1303"/>
      <c r="C34" s="1303"/>
      <c r="D34" s="1303"/>
      <c r="E34" s="1303"/>
      <c r="F34" s="1293"/>
      <c r="G34" s="288"/>
      <c r="H34" s="320"/>
      <c r="I34" s="291">
        <f t="shared" si="2"/>
        <v>0</v>
      </c>
    </row>
    <row r="35" spans="1:9" x14ac:dyDescent="0.2">
      <c r="A35" s="1302"/>
      <c r="B35" s="1303"/>
      <c r="C35" s="1303"/>
      <c r="D35" s="1303"/>
      <c r="E35" s="1303"/>
      <c r="F35" s="1293"/>
      <c r="G35" s="288"/>
      <c r="H35" s="320"/>
      <c r="I35" s="291">
        <f t="shared" si="2"/>
        <v>0</v>
      </c>
    </row>
    <row r="36" spans="1:9" x14ac:dyDescent="0.2">
      <c r="A36" s="1302"/>
      <c r="B36" s="1303"/>
      <c r="C36" s="1303"/>
      <c r="D36" s="1303"/>
      <c r="E36" s="1303"/>
      <c r="F36" s="1293"/>
      <c r="G36" s="288"/>
      <c r="H36" s="320"/>
      <c r="I36" s="291">
        <f t="shared" si="2"/>
        <v>0</v>
      </c>
    </row>
    <row r="37" spans="1:9" x14ac:dyDescent="0.2">
      <c r="A37" s="1302"/>
      <c r="B37" s="1303"/>
      <c r="C37" s="1303"/>
      <c r="D37" s="1303"/>
      <c r="E37" s="1303"/>
      <c r="F37" s="1293"/>
      <c r="G37" s="288"/>
      <c r="H37" s="320"/>
      <c r="I37" s="291">
        <f t="shared" si="2"/>
        <v>0</v>
      </c>
    </row>
    <row r="38" spans="1:9" ht="15.75" thickBot="1" x14ac:dyDescent="0.25">
      <c r="A38" s="1296"/>
      <c r="B38" s="1297"/>
      <c r="C38" s="1297"/>
      <c r="D38" s="1297"/>
      <c r="E38" s="1297"/>
      <c r="F38" s="1295"/>
      <c r="G38" s="293"/>
      <c r="H38" s="322"/>
      <c r="I38" s="296">
        <f t="shared" si="2"/>
        <v>0</v>
      </c>
    </row>
    <row r="39" spans="1:9" x14ac:dyDescent="0.2">
      <c r="A39" s="4"/>
      <c r="B39" s="1080"/>
      <c r="C39" s="1080"/>
      <c r="D39" s="1080"/>
      <c r="E39" s="1080"/>
      <c r="F39" s="1080"/>
      <c r="G39" s="1080"/>
      <c r="H39" s="1087" t="s">
        <v>273</v>
      </c>
      <c r="I39" s="300">
        <f>SUM(I32:I38)</f>
        <v>0</v>
      </c>
    </row>
    <row r="40" spans="1:9" x14ac:dyDescent="0.2">
      <c r="A40" s="310"/>
      <c r="B40" s="311"/>
      <c r="C40" s="311"/>
      <c r="D40" s="311"/>
      <c r="E40" s="311"/>
      <c r="F40" s="311"/>
      <c r="G40" s="311"/>
      <c r="H40" s="311"/>
      <c r="I40" s="424"/>
    </row>
    <row r="41" spans="1:9" x14ac:dyDescent="0.2">
      <c r="A41" s="274" t="s">
        <v>81</v>
      </c>
      <c r="B41" s="423"/>
      <c r="C41" s="423"/>
      <c r="D41" s="423"/>
      <c r="E41" s="423"/>
      <c r="F41" s="423"/>
      <c r="G41" s="423"/>
      <c r="H41" s="423"/>
      <c r="I41" s="427"/>
    </row>
    <row r="42" spans="1:9" ht="30" x14ac:dyDescent="0.2">
      <c r="A42" s="328" t="s">
        <v>4</v>
      </c>
      <c r="B42" s="422" t="s">
        <v>12</v>
      </c>
      <c r="C42" s="278" t="s">
        <v>82</v>
      </c>
      <c r="D42" s="1298" t="s">
        <v>83</v>
      </c>
      <c r="E42" s="1299"/>
      <c r="F42" s="422" t="s">
        <v>13</v>
      </c>
      <c r="G42" s="422" t="s">
        <v>14</v>
      </c>
      <c r="H42" s="422" t="s">
        <v>5</v>
      </c>
      <c r="I42" s="426" t="s">
        <v>53</v>
      </c>
    </row>
    <row r="43" spans="1:9" x14ac:dyDescent="0.2">
      <c r="A43" s="282"/>
      <c r="B43" s="283"/>
      <c r="C43" s="283"/>
      <c r="D43" s="1300"/>
      <c r="E43" s="1301"/>
      <c r="F43" s="283"/>
      <c r="G43" s="283"/>
      <c r="H43" s="306"/>
      <c r="I43" s="286">
        <f t="shared" ref="I43:I55" si="3">C43*H43</f>
        <v>0</v>
      </c>
    </row>
    <row r="44" spans="1:9" x14ac:dyDescent="0.2">
      <c r="A44" s="287"/>
      <c r="B44" s="288"/>
      <c r="C44" s="288"/>
      <c r="D44" s="1292"/>
      <c r="E44" s="1293"/>
      <c r="F44" s="288"/>
      <c r="G44" s="288"/>
      <c r="H44" s="320"/>
      <c r="I44" s="291">
        <f t="shared" si="3"/>
        <v>0</v>
      </c>
    </row>
    <row r="45" spans="1:9" x14ac:dyDescent="0.2">
      <c r="A45" s="287"/>
      <c r="B45" s="288"/>
      <c r="C45" s="288"/>
      <c r="D45" s="1292"/>
      <c r="E45" s="1293"/>
      <c r="F45" s="288"/>
      <c r="G45" s="288"/>
      <c r="H45" s="320"/>
      <c r="I45" s="291">
        <f t="shared" si="3"/>
        <v>0</v>
      </c>
    </row>
    <row r="46" spans="1:9" x14ac:dyDescent="0.2">
      <c r="A46" s="287"/>
      <c r="B46" s="288"/>
      <c r="C46" s="288"/>
      <c r="D46" s="1292"/>
      <c r="E46" s="1293"/>
      <c r="F46" s="288"/>
      <c r="G46" s="288"/>
      <c r="H46" s="320"/>
      <c r="I46" s="291">
        <f t="shared" si="3"/>
        <v>0</v>
      </c>
    </row>
    <row r="47" spans="1:9" x14ac:dyDescent="0.2">
      <c r="A47" s="287"/>
      <c r="B47" s="288"/>
      <c r="C47" s="288"/>
      <c r="D47" s="1292"/>
      <c r="E47" s="1293"/>
      <c r="F47" s="288"/>
      <c r="G47" s="288"/>
      <c r="H47" s="320"/>
      <c r="I47" s="291">
        <f t="shared" si="3"/>
        <v>0</v>
      </c>
    </row>
    <row r="48" spans="1:9" x14ac:dyDescent="0.2">
      <c r="A48" s="287"/>
      <c r="B48" s="288"/>
      <c r="C48" s="288"/>
      <c r="D48" s="1292"/>
      <c r="E48" s="1293"/>
      <c r="F48" s="288"/>
      <c r="G48" s="288"/>
      <c r="H48" s="320"/>
      <c r="I48" s="291">
        <f t="shared" si="3"/>
        <v>0</v>
      </c>
    </row>
    <row r="49" spans="1:9" x14ac:dyDescent="0.2">
      <c r="A49" s="287"/>
      <c r="B49" s="288"/>
      <c r="C49" s="288"/>
      <c r="D49" s="1292"/>
      <c r="E49" s="1293"/>
      <c r="F49" s="288"/>
      <c r="G49" s="288"/>
      <c r="H49" s="320"/>
      <c r="I49" s="291">
        <f t="shared" si="3"/>
        <v>0</v>
      </c>
    </row>
    <row r="50" spans="1:9" x14ac:dyDescent="0.2">
      <c r="A50" s="287"/>
      <c r="B50" s="288"/>
      <c r="C50" s="288"/>
      <c r="D50" s="1292"/>
      <c r="E50" s="1293"/>
      <c r="F50" s="288"/>
      <c r="G50" s="288"/>
      <c r="H50" s="320"/>
      <c r="I50" s="291">
        <f t="shared" si="3"/>
        <v>0</v>
      </c>
    </row>
    <row r="51" spans="1:9" x14ac:dyDescent="0.2">
      <c r="A51" s="287"/>
      <c r="B51" s="288"/>
      <c r="C51" s="288"/>
      <c r="D51" s="1292"/>
      <c r="E51" s="1293"/>
      <c r="F51" s="288"/>
      <c r="G51" s="288"/>
      <c r="H51" s="320"/>
      <c r="I51" s="291">
        <f t="shared" si="3"/>
        <v>0</v>
      </c>
    </row>
    <row r="52" spans="1:9" x14ac:dyDescent="0.2">
      <c r="A52" s="287"/>
      <c r="B52" s="288"/>
      <c r="C52" s="288"/>
      <c r="D52" s="1292"/>
      <c r="E52" s="1293"/>
      <c r="F52" s="288"/>
      <c r="G52" s="288"/>
      <c r="H52" s="320"/>
      <c r="I52" s="291">
        <f t="shared" si="3"/>
        <v>0</v>
      </c>
    </row>
    <row r="53" spans="1:9" x14ac:dyDescent="0.2">
      <c r="A53" s="287"/>
      <c r="B53" s="288"/>
      <c r="C53" s="288"/>
      <c r="D53" s="1292"/>
      <c r="E53" s="1293"/>
      <c r="F53" s="288"/>
      <c r="G53" s="288"/>
      <c r="H53" s="320"/>
      <c r="I53" s="291">
        <f t="shared" si="3"/>
        <v>0</v>
      </c>
    </row>
    <row r="54" spans="1:9" x14ac:dyDescent="0.2">
      <c r="A54" s="287"/>
      <c r="B54" s="288"/>
      <c r="C54" s="288"/>
      <c r="D54" s="1292"/>
      <c r="E54" s="1293"/>
      <c r="F54" s="288"/>
      <c r="G54" s="288"/>
      <c r="H54" s="320"/>
      <c r="I54" s="291">
        <f t="shared" si="3"/>
        <v>0</v>
      </c>
    </row>
    <row r="55" spans="1:9" ht="15.75" thickBot="1" x14ac:dyDescent="0.25">
      <c r="A55" s="292"/>
      <c r="B55" s="293"/>
      <c r="C55" s="293"/>
      <c r="D55" s="1294"/>
      <c r="E55" s="1295"/>
      <c r="F55" s="293"/>
      <c r="G55" s="293"/>
      <c r="H55" s="322"/>
      <c r="I55" s="296">
        <f t="shared" si="3"/>
        <v>0</v>
      </c>
    </row>
    <row r="56" spans="1:9" x14ac:dyDescent="0.2">
      <c r="A56" s="1079" t="s">
        <v>274</v>
      </c>
      <c r="B56" s="1080"/>
      <c r="C56" s="1080"/>
      <c r="D56" s="1080"/>
      <c r="E56" s="1080"/>
      <c r="F56" s="1080"/>
      <c r="G56" s="1080"/>
      <c r="H56" s="1085"/>
      <c r="I56" s="300">
        <f>SUM(I43:I55)</f>
        <v>0</v>
      </c>
    </row>
    <row r="57" spans="1:9" ht="15.75" thickBot="1" x14ac:dyDescent="0.25">
      <c r="A57" s="310"/>
      <c r="B57" s="311"/>
      <c r="C57" s="311"/>
      <c r="D57" s="311"/>
      <c r="E57" s="311"/>
      <c r="F57" s="311"/>
      <c r="G57" s="311"/>
      <c r="H57" s="311"/>
      <c r="I57" s="428"/>
    </row>
    <row r="58" spans="1:9" ht="16.5" thickTop="1" thickBot="1" x14ac:dyDescent="0.25">
      <c r="A58" s="1289"/>
      <c r="B58" s="1290"/>
      <c r="C58" s="1290"/>
      <c r="D58" s="1290"/>
      <c r="E58" s="1290"/>
      <c r="F58" s="1290"/>
      <c r="G58" s="1290"/>
      <c r="H58" s="1291"/>
      <c r="I58" s="429"/>
    </row>
    <row r="59" spans="1:9" ht="15.75" thickTop="1" x14ac:dyDescent="0.2">
      <c r="A59" s="4"/>
      <c r="B59" s="1082"/>
      <c r="C59" s="1082"/>
      <c r="D59" s="1082"/>
      <c r="E59" s="1082"/>
      <c r="F59" s="1082"/>
      <c r="G59" s="1082"/>
      <c r="H59" s="1081" t="s">
        <v>253</v>
      </c>
      <c r="I59" s="1088">
        <f>I56+I39+I28+I15</f>
        <v>0</v>
      </c>
    </row>
    <row r="60" spans="1:9" ht="15.75" thickBot="1" x14ac:dyDescent="0.25">
      <c r="A60" s="1286"/>
      <c r="B60" s="1287"/>
      <c r="C60" s="1287"/>
      <c r="D60" s="1287"/>
      <c r="E60" s="1287"/>
      <c r="F60" s="1287"/>
      <c r="G60" s="1287"/>
      <c r="H60" s="1288"/>
      <c r="I60" s="345"/>
    </row>
    <row r="61" spans="1:9" ht="15.75" thickTop="1" x14ac:dyDescent="0.2"/>
  </sheetData>
  <mergeCells count="43">
    <mergeCell ref="A10:F10"/>
    <mergeCell ref="A11:F11"/>
    <mergeCell ref="A12:F12"/>
    <mergeCell ref="A13:F13"/>
    <mergeCell ref="A3:C3"/>
    <mergeCell ref="A7:F7"/>
    <mergeCell ref="A8:F8"/>
    <mergeCell ref="A9:F9"/>
    <mergeCell ref="A20:E20"/>
    <mergeCell ref="A21:E21"/>
    <mergeCell ref="A22:E22"/>
    <mergeCell ref="A23:E23"/>
    <mergeCell ref="A14:F14"/>
    <mergeCell ref="A18:E18"/>
    <mergeCell ref="A19:E19"/>
    <mergeCell ref="A31:F31"/>
    <mergeCell ref="A32:F32"/>
    <mergeCell ref="A33:F33"/>
    <mergeCell ref="A24:E24"/>
    <mergeCell ref="A25:E25"/>
    <mergeCell ref="A26:E26"/>
    <mergeCell ref="A27:E27"/>
    <mergeCell ref="A38:F38"/>
    <mergeCell ref="D42:E42"/>
    <mergeCell ref="D43:E43"/>
    <mergeCell ref="A34:F34"/>
    <mergeCell ref="A35:F35"/>
    <mergeCell ref="A36:F36"/>
    <mergeCell ref="A37:F37"/>
    <mergeCell ref="D48:E48"/>
    <mergeCell ref="D49:E49"/>
    <mergeCell ref="D50:E50"/>
    <mergeCell ref="D51:E51"/>
    <mergeCell ref="D44:E44"/>
    <mergeCell ref="D45:E45"/>
    <mergeCell ref="D46:E46"/>
    <mergeCell ref="D47:E47"/>
    <mergeCell ref="A60:H60"/>
    <mergeCell ref="A58:H58"/>
    <mergeCell ref="D52:E52"/>
    <mergeCell ref="D53:E53"/>
    <mergeCell ref="D54:E54"/>
    <mergeCell ref="D55:E55"/>
  </mergeCells>
  <phoneticPr fontId="0" type="noConversion"/>
  <printOptions horizontalCentered="1"/>
  <pageMargins left="0.55118110236220474"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2"/>
  <sheetViews>
    <sheetView zoomScaleNormal="100" zoomScaleSheetLayoutView="75" workbookViewId="0">
      <selection activeCell="G43" sqref="G43:G55"/>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33203125" customWidth="1"/>
    <col min="7" max="7" width="5.44140625" customWidth="1"/>
    <col min="8" max="8" width="9.5546875" bestFit="1" customWidth="1"/>
  </cols>
  <sheetData>
    <row r="1" spans="1:8" ht="19.5" thickTop="1" thickBot="1" x14ac:dyDescent="0.25">
      <c r="A1" s="774" t="s">
        <v>41</v>
      </c>
      <c r="B1" s="358"/>
      <c r="C1" s="358"/>
      <c r="D1" s="358"/>
      <c r="E1" s="358"/>
      <c r="F1" s="358"/>
      <c r="G1" s="358"/>
      <c r="H1" s="359"/>
    </row>
    <row r="2" spans="1:8" ht="16.5" thickTop="1" x14ac:dyDescent="0.2">
      <c r="A2" s="484" t="s">
        <v>276</v>
      </c>
      <c r="B2" s="360"/>
      <c r="C2" s="360"/>
      <c r="D2" s="360"/>
      <c r="E2" s="360"/>
      <c r="F2" s="360"/>
      <c r="G2" s="360"/>
      <c r="H2" s="361"/>
    </row>
    <row r="3" spans="1:8" x14ac:dyDescent="0.2">
      <c r="A3" s="362"/>
      <c r="B3" s="1310" t="s">
        <v>40</v>
      </c>
      <c r="C3" s="1310"/>
      <c r="D3" s="768">
        <f>'Input Data'!$D$20</f>
        <v>0</v>
      </c>
      <c r="E3" s="366" t="s">
        <v>197</v>
      </c>
      <c r="F3" s="772">
        <f>'Input Data'!$D$6</f>
        <v>0</v>
      </c>
      <c r="G3" s="360"/>
      <c r="H3" s="361"/>
    </row>
    <row r="4" spans="1:8" x14ac:dyDescent="0.2">
      <c r="A4" s="364" t="s">
        <v>42</v>
      </c>
      <c r="B4" s="365" t="s">
        <v>4</v>
      </c>
      <c r="C4" s="360" t="s">
        <v>43</v>
      </c>
      <c r="D4" s="366" t="s">
        <v>42</v>
      </c>
      <c r="E4" s="365" t="s">
        <v>4</v>
      </c>
      <c r="F4" s="360" t="s">
        <v>43</v>
      </c>
      <c r="G4" s="360"/>
      <c r="H4" s="361"/>
    </row>
    <row r="5" spans="1:8" x14ac:dyDescent="0.2">
      <c r="A5" s="367" t="s">
        <v>44</v>
      </c>
      <c r="B5" s="368"/>
      <c r="C5" s="368"/>
      <c r="D5" s="363" t="s">
        <v>45</v>
      </c>
      <c r="E5" s="368"/>
      <c r="F5" s="1311"/>
      <c r="G5" s="1312"/>
      <c r="H5" s="1313"/>
    </row>
    <row r="6" spans="1:8" x14ac:dyDescent="0.2">
      <c r="A6" s="367" t="s">
        <v>46</v>
      </c>
      <c r="B6" s="368"/>
      <c r="C6" s="368"/>
      <c r="D6" s="363" t="s">
        <v>47</v>
      </c>
      <c r="E6" s="369"/>
      <c r="F6" s="1311"/>
      <c r="G6" s="1312"/>
      <c r="H6" s="1313"/>
    </row>
    <row r="7" spans="1:8" x14ac:dyDescent="0.2">
      <c r="A7" s="367" t="s">
        <v>48</v>
      </c>
      <c r="B7" s="369"/>
      <c r="C7" s="368"/>
      <c r="D7" s="363" t="s">
        <v>49</v>
      </c>
      <c r="E7" s="369"/>
      <c r="F7" s="1311"/>
      <c r="G7" s="1312"/>
      <c r="H7" s="1313"/>
    </row>
    <row r="8" spans="1:8" ht="15.75" thickBot="1" x14ac:dyDescent="0.25">
      <c r="A8" s="370"/>
      <c r="B8" s="371"/>
      <c r="C8" s="371"/>
      <c r="D8" s="371"/>
      <c r="E8" s="371"/>
      <c r="F8" s="371"/>
      <c r="G8" s="371"/>
      <c r="H8" s="372"/>
    </row>
    <row r="9" spans="1:8" ht="15.75" thickTop="1" x14ac:dyDescent="0.2">
      <c r="A9" s="373" t="s">
        <v>178</v>
      </c>
      <c r="B9" s="374"/>
      <c r="C9" s="374"/>
      <c r="D9" s="374"/>
      <c r="E9" s="374"/>
      <c r="F9" s="374"/>
      <c r="G9" s="374"/>
      <c r="H9" s="375"/>
    </row>
    <row r="10" spans="1:8" ht="28.5" x14ac:dyDescent="0.2">
      <c r="A10" s="376" t="s">
        <v>4</v>
      </c>
      <c r="B10" s="377" t="s">
        <v>50</v>
      </c>
      <c r="C10" s="378" t="s">
        <v>31</v>
      </c>
      <c r="D10" s="378" t="s">
        <v>51</v>
      </c>
      <c r="E10" s="379" t="s">
        <v>52</v>
      </c>
      <c r="F10" s="378" t="s">
        <v>5</v>
      </c>
      <c r="G10" s="378" t="s">
        <v>10</v>
      </c>
      <c r="H10" s="380" t="s">
        <v>53</v>
      </c>
    </row>
    <row r="11" spans="1:8" x14ac:dyDescent="0.2">
      <c r="A11" s="381"/>
      <c r="B11" s="382"/>
      <c r="C11" s="383"/>
      <c r="D11" s="383"/>
      <c r="E11" s="383"/>
      <c r="F11" s="799"/>
      <c r="G11" s="801">
        <v>6</v>
      </c>
      <c r="H11" s="384">
        <f t="shared" ref="H11:H19" si="0">F11*G11</f>
        <v>0</v>
      </c>
    </row>
    <row r="12" spans="1:8" x14ac:dyDescent="0.2">
      <c r="A12" s="385"/>
      <c r="B12" s="386"/>
      <c r="C12" s="387"/>
      <c r="D12" s="387"/>
      <c r="E12" s="387"/>
      <c r="F12" s="800"/>
      <c r="G12" s="802"/>
      <c r="H12" s="388">
        <f t="shared" si="0"/>
        <v>0</v>
      </c>
    </row>
    <row r="13" spans="1:8" x14ac:dyDescent="0.2">
      <c r="A13" s="389"/>
      <c r="B13" s="386"/>
      <c r="C13" s="387"/>
      <c r="D13" s="387"/>
      <c r="E13" s="387"/>
      <c r="F13" s="800"/>
      <c r="G13" s="802"/>
      <c r="H13" s="388">
        <f t="shared" si="0"/>
        <v>0</v>
      </c>
    </row>
    <row r="14" spans="1:8" x14ac:dyDescent="0.2">
      <c r="A14" s="389"/>
      <c r="B14" s="386"/>
      <c r="C14" s="387"/>
      <c r="D14" s="387"/>
      <c r="E14" s="387"/>
      <c r="F14" s="800"/>
      <c r="G14" s="802"/>
      <c r="H14" s="388">
        <f t="shared" si="0"/>
        <v>0</v>
      </c>
    </row>
    <row r="15" spans="1:8" x14ac:dyDescent="0.2">
      <c r="A15" s="389"/>
      <c r="B15" s="386"/>
      <c r="C15" s="387"/>
      <c r="D15" s="387"/>
      <c r="E15" s="387"/>
      <c r="F15" s="800"/>
      <c r="G15" s="802"/>
      <c r="H15" s="388">
        <f t="shared" si="0"/>
        <v>0</v>
      </c>
    </row>
    <row r="16" spans="1:8" x14ac:dyDescent="0.2">
      <c r="A16" s="389"/>
      <c r="B16" s="386"/>
      <c r="C16" s="387"/>
      <c r="D16" s="387"/>
      <c r="E16" s="387"/>
      <c r="F16" s="800"/>
      <c r="G16" s="802"/>
      <c r="H16" s="388">
        <f t="shared" si="0"/>
        <v>0</v>
      </c>
    </row>
    <row r="17" spans="1:8" x14ac:dyDescent="0.2">
      <c r="A17" s="389"/>
      <c r="B17" s="386"/>
      <c r="C17" s="387"/>
      <c r="D17" s="387"/>
      <c r="E17" s="387"/>
      <c r="F17" s="800"/>
      <c r="G17" s="802"/>
      <c r="H17" s="388">
        <f t="shared" si="0"/>
        <v>0</v>
      </c>
    </row>
    <row r="18" spans="1:8" x14ac:dyDescent="0.2">
      <c r="A18" s="389"/>
      <c r="B18" s="386"/>
      <c r="C18" s="387"/>
      <c r="D18" s="387"/>
      <c r="E18" s="387"/>
      <c r="F18" s="800"/>
      <c r="G18" s="802"/>
      <c r="H18" s="388">
        <f t="shared" si="0"/>
        <v>0</v>
      </c>
    </row>
    <row r="19" spans="1:8" x14ac:dyDescent="0.2">
      <c r="A19" s="389"/>
      <c r="B19" s="386"/>
      <c r="C19" s="387"/>
      <c r="D19" s="387"/>
      <c r="E19" s="387"/>
      <c r="F19" s="800"/>
      <c r="G19" s="802"/>
      <c r="H19" s="388">
        <f t="shared" si="0"/>
        <v>0</v>
      </c>
    </row>
    <row r="20" spans="1:8" ht="15.75" thickBot="1" x14ac:dyDescent="0.25">
      <c r="A20" s="390"/>
      <c r="B20" s="391"/>
      <c r="C20" s="392"/>
      <c r="D20" s="392"/>
      <c r="E20" s="392"/>
      <c r="F20" s="393"/>
      <c r="G20" s="394" t="s">
        <v>54</v>
      </c>
      <c r="H20" s="395">
        <f>SUM(H11:H19)</f>
        <v>0</v>
      </c>
    </row>
    <row r="21" spans="1:8" x14ac:dyDescent="0.2">
      <c r="A21" s="396"/>
      <c r="B21" s="397"/>
      <c r="C21" s="397"/>
      <c r="D21" s="397"/>
      <c r="E21" s="397"/>
      <c r="F21" s="397"/>
      <c r="G21" s="394" t="s">
        <v>251</v>
      </c>
      <c r="H21" s="398">
        <f>H20</f>
        <v>0</v>
      </c>
    </row>
    <row r="22" spans="1:8" x14ac:dyDescent="0.2">
      <c r="A22" s="362"/>
      <c r="B22" s="360"/>
      <c r="C22" s="360"/>
      <c r="D22" s="360"/>
      <c r="E22" s="360"/>
      <c r="F22" s="360"/>
      <c r="G22" s="360"/>
      <c r="H22" s="361"/>
    </row>
    <row r="23" spans="1:8" x14ac:dyDescent="0.2">
      <c r="A23" s="362"/>
      <c r="B23" s="360"/>
      <c r="C23" s="360"/>
      <c r="D23" s="360"/>
      <c r="E23" s="360"/>
      <c r="F23" s="360"/>
      <c r="G23" s="360"/>
      <c r="H23" s="361"/>
    </row>
    <row r="24" spans="1:8" x14ac:dyDescent="0.2">
      <c r="A24" s="399" t="s">
        <v>136</v>
      </c>
      <c r="B24" s="374"/>
      <c r="C24" s="374"/>
      <c r="D24" s="374"/>
      <c r="E24" s="374" t="s">
        <v>135</v>
      </c>
      <c r="F24" s="374"/>
      <c r="G24" s="374"/>
      <c r="H24" s="375"/>
    </row>
    <row r="25" spans="1:8" ht="30" x14ac:dyDescent="0.2">
      <c r="A25" s="400" t="s">
        <v>4</v>
      </c>
      <c r="B25" s="401" t="s">
        <v>50</v>
      </c>
      <c r="C25" s="402" t="s">
        <v>31</v>
      </c>
      <c r="D25" s="402" t="s">
        <v>51</v>
      </c>
      <c r="E25" s="403" t="s">
        <v>52</v>
      </c>
      <c r="F25" s="402" t="s">
        <v>5</v>
      </c>
      <c r="G25" s="402" t="s">
        <v>10</v>
      </c>
      <c r="H25" s="404" t="s">
        <v>53</v>
      </c>
    </row>
    <row r="26" spans="1:8" x14ac:dyDescent="0.2">
      <c r="A26" s="381"/>
      <c r="B26" s="382"/>
      <c r="C26" s="383"/>
      <c r="D26" s="383"/>
      <c r="E26" s="383"/>
      <c r="F26" s="799"/>
      <c r="G26" s="801"/>
      <c r="H26" s="384">
        <f>F26*G26</f>
        <v>0</v>
      </c>
    </row>
    <row r="27" spans="1:8" x14ac:dyDescent="0.2">
      <c r="A27" s="385"/>
      <c r="B27" s="386"/>
      <c r="C27" s="387"/>
      <c r="D27" s="387"/>
      <c r="E27" s="387"/>
      <c r="F27" s="800"/>
      <c r="G27" s="802"/>
      <c r="H27" s="388">
        <f t="shared" ref="H27:H35" si="1">F27*G27</f>
        <v>0</v>
      </c>
    </row>
    <row r="28" spans="1:8" x14ac:dyDescent="0.2">
      <c r="A28" s="389"/>
      <c r="B28" s="386"/>
      <c r="C28" s="387"/>
      <c r="D28" s="387"/>
      <c r="E28" s="387"/>
      <c r="F28" s="800"/>
      <c r="G28" s="802"/>
      <c r="H28" s="388">
        <f t="shared" si="1"/>
        <v>0</v>
      </c>
    </row>
    <row r="29" spans="1:8" x14ac:dyDescent="0.2">
      <c r="A29" s="389"/>
      <c r="B29" s="386"/>
      <c r="C29" s="387"/>
      <c r="D29" s="387"/>
      <c r="E29" s="387"/>
      <c r="F29" s="800"/>
      <c r="G29" s="802"/>
      <c r="H29" s="388">
        <f t="shared" si="1"/>
        <v>0</v>
      </c>
    </row>
    <row r="30" spans="1:8" x14ac:dyDescent="0.2">
      <c r="A30" s="389"/>
      <c r="B30" s="386"/>
      <c r="C30" s="387"/>
      <c r="D30" s="387"/>
      <c r="E30" s="387"/>
      <c r="F30" s="800"/>
      <c r="G30" s="802"/>
      <c r="H30" s="388">
        <f t="shared" si="1"/>
        <v>0</v>
      </c>
    </row>
    <row r="31" spans="1:8" x14ac:dyDescent="0.2">
      <c r="A31" s="389"/>
      <c r="B31" s="386"/>
      <c r="C31" s="387"/>
      <c r="D31" s="387"/>
      <c r="E31" s="387"/>
      <c r="F31" s="800"/>
      <c r="G31" s="802"/>
      <c r="H31" s="388">
        <f t="shared" si="1"/>
        <v>0</v>
      </c>
    </row>
    <row r="32" spans="1:8" x14ac:dyDescent="0.2">
      <c r="A32" s="389"/>
      <c r="B32" s="386"/>
      <c r="C32" s="387"/>
      <c r="D32" s="387"/>
      <c r="E32" s="387"/>
      <c r="F32" s="800"/>
      <c r="G32" s="802"/>
      <c r="H32" s="388">
        <f t="shared" si="1"/>
        <v>0</v>
      </c>
    </row>
    <row r="33" spans="1:8" x14ac:dyDescent="0.2">
      <c r="A33" s="389"/>
      <c r="B33" s="386"/>
      <c r="C33" s="387"/>
      <c r="D33" s="387"/>
      <c r="E33" s="387"/>
      <c r="F33" s="800"/>
      <c r="G33" s="802"/>
      <c r="H33" s="388">
        <f t="shared" si="1"/>
        <v>0</v>
      </c>
    </row>
    <row r="34" spans="1:8" x14ac:dyDescent="0.2">
      <c r="A34" s="389"/>
      <c r="B34" s="386"/>
      <c r="C34" s="387"/>
      <c r="D34" s="387"/>
      <c r="E34" s="387"/>
      <c r="F34" s="800"/>
      <c r="G34" s="802"/>
      <c r="H34" s="388">
        <f t="shared" si="1"/>
        <v>0</v>
      </c>
    </row>
    <row r="35" spans="1:8" x14ac:dyDescent="0.2">
      <c r="A35" s="389"/>
      <c r="B35" s="386"/>
      <c r="C35" s="387"/>
      <c r="D35" s="387"/>
      <c r="E35" s="387"/>
      <c r="F35" s="800"/>
      <c r="G35" s="802"/>
      <c r="H35" s="388">
        <f t="shared" si="1"/>
        <v>0</v>
      </c>
    </row>
    <row r="36" spans="1:8" ht="15.75" thickBot="1" x14ac:dyDescent="0.25">
      <c r="A36" s="405"/>
      <c r="B36" s="406"/>
      <c r="C36" s="407"/>
      <c r="D36" s="407"/>
      <c r="E36" s="407"/>
      <c r="F36" s="803"/>
      <c r="G36" s="804"/>
      <c r="H36" s="395">
        <f>SUM(H26:H35)</f>
        <v>0</v>
      </c>
    </row>
    <row r="37" spans="1:8" ht="15.75" thickBot="1" x14ac:dyDescent="0.25">
      <c r="A37" s="396"/>
      <c r="B37" s="397"/>
      <c r="C37" s="397"/>
      <c r="D37" s="397"/>
      <c r="E37" s="397"/>
      <c r="F37" s="397"/>
      <c r="G37" s="394" t="s">
        <v>252</v>
      </c>
      <c r="H37" s="408">
        <f>SUM(H36)</f>
        <v>0</v>
      </c>
    </row>
    <row r="38" spans="1:8" ht="16.5" thickTop="1" thickBot="1" x14ac:dyDescent="0.25">
      <c r="A38" s="409"/>
      <c r="B38" s="410"/>
      <c r="C38" s="410"/>
      <c r="D38" s="410"/>
      <c r="E38" s="410"/>
      <c r="F38" s="410"/>
      <c r="G38" s="394"/>
      <c r="H38" s="411"/>
    </row>
    <row r="39" spans="1:8" x14ac:dyDescent="0.2">
      <c r="A39" s="409"/>
      <c r="B39" s="410"/>
      <c r="C39" s="410"/>
      <c r="D39" s="410"/>
      <c r="E39" s="410"/>
      <c r="F39" s="410"/>
      <c r="G39" s="412"/>
      <c r="H39" s="398"/>
    </row>
    <row r="40" spans="1:8" x14ac:dyDescent="0.2">
      <c r="A40" s="362"/>
      <c r="B40" s="360"/>
      <c r="C40" s="360"/>
      <c r="D40" s="360"/>
      <c r="E40" s="360"/>
      <c r="F40" s="360"/>
      <c r="G40" s="360"/>
      <c r="H40" s="361"/>
    </row>
    <row r="41" spans="1:8" x14ac:dyDescent="0.2">
      <c r="A41" s="373" t="s">
        <v>261</v>
      </c>
      <c r="B41" s="374"/>
      <c r="C41" s="374"/>
      <c r="D41" s="374"/>
      <c r="E41" s="374"/>
      <c r="F41" s="374"/>
      <c r="G41" s="374"/>
      <c r="H41" s="413"/>
    </row>
    <row r="42" spans="1:8" ht="30" x14ac:dyDescent="0.2">
      <c r="A42" s="400" t="s">
        <v>4</v>
      </c>
      <c r="B42" s="401" t="s">
        <v>50</v>
      </c>
      <c r="C42" s="402" t="s">
        <v>31</v>
      </c>
      <c r="D42" s="402" t="s">
        <v>51</v>
      </c>
      <c r="E42" s="403" t="s">
        <v>52</v>
      </c>
      <c r="F42" s="402" t="s">
        <v>5</v>
      </c>
      <c r="G42" s="402" t="s">
        <v>10</v>
      </c>
      <c r="H42" s="404" t="s">
        <v>53</v>
      </c>
    </row>
    <row r="43" spans="1:8" x14ac:dyDescent="0.2">
      <c r="A43" s="381"/>
      <c r="B43" s="382"/>
      <c r="C43" s="383"/>
      <c r="D43" s="383"/>
      <c r="E43" s="383"/>
      <c r="F43" s="799"/>
      <c r="G43" s="801"/>
      <c r="H43" s="384">
        <f t="shared" ref="H43:H55" si="2">F43*G43</f>
        <v>0</v>
      </c>
    </row>
    <row r="44" spans="1:8" x14ac:dyDescent="0.2">
      <c r="A44" s="385"/>
      <c r="B44" s="386"/>
      <c r="C44" s="387"/>
      <c r="D44" s="387"/>
      <c r="E44" s="387"/>
      <c r="F44" s="800"/>
      <c r="G44" s="802"/>
      <c r="H44" s="388">
        <f t="shared" si="2"/>
        <v>0</v>
      </c>
    </row>
    <row r="45" spans="1:8" x14ac:dyDescent="0.2">
      <c r="A45" s="389"/>
      <c r="B45" s="386"/>
      <c r="C45" s="387"/>
      <c r="D45" s="387"/>
      <c r="E45" s="387"/>
      <c r="F45" s="800"/>
      <c r="G45" s="802"/>
      <c r="H45" s="388">
        <f t="shared" si="2"/>
        <v>0</v>
      </c>
    </row>
    <row r="46" spans="1:8" x14ac:dyDescent="0.2">
      <c r="A46" s="389"/>
      <c r="B46" s="386"/>
      <c r="C46" s="387"/>
      <c r="D46" s="387"/>
      <c r="E46" s="387"/>
      <c r="F46" s="800"/>
      <c r="G46" s="802"/>
      <c r="H46" s="388">
        <f t="shared" si="2"/>
        <v>0</v>
      </c>
    </row>
    <row r="47" spans="1:8" x14ac:dyDescent="0.2">
      <c r="A47" s="389"/>
      <c r="B47" s="386"/>
      <c r="C47" s="387"/>
      <c r="D47" s="387"/>
      <c r="E47" s="387"/>
      <c r="F47" s="800"/>
      <c r="G47" s="802"/>
      <c r="H47" s="388">
        <f t="shared" si="2"/>
        <v>0</v>
      </c>
    </row>
    <row r="48" spans="1:8" x14ac:dyDescent="0.2">
      <c r="A48" s="389"/>
      <c r="B48" s="386"/>
      <c r="C48" s="387"/>
      <c r="D48" s="387"/>
      <c r="E48" s="387"/>
      <c r="F48" s="800"/>
      <c r="G48" s="802"/>
      <c r="H48" s="388">
        <f t="shared" si="2"/>
        <v>0</v>
      </c>
    </row>
    <row r="49" spans="1:8" x14ac:dyDescent="0.2">
      <c r="A49" s="389"/>
      <c r="B49" s="386"/>
      <c r="C49" s="387"/>
      <c r="D49" s="387"/>
      <c r="E49" s="387"/>
      <c r="F49" s="800"/>
      <c r="G49" s="802"/>
      <c r="H49" s="388">
        <f t="shared" si="2"/>
        <v>0</v>
      </c>
    </row>
    <row r="50" spans="1:8" x14ac:dyDescent="0.2">
      <c r="A50" s="389"/>
      <c r="B50" s="386"/>
      <c r="C50" s="387"/>
      <c r="D50" s="387"/>
      <c r="E50" s="387"/>
      <c r="F50" s="800"/>
      <c r="G50" s="802"/>
      <c r="H50" s="388">
        <f t="shared" si="2"/>
        <v>0</v>
      </c>
    </row>
    <row r="51" spans="1:8" x14ac:dyDescent="0.2">
      <c r="A51" s="389"/>
      <c r="B51" s="386"/>
      <c r="C51" s="387"/>
      <c r="D51" s="387"/>
      <c r="E51" s="387"/>
      <c r="F51" s="800"/>
      <c r="G51" s="802"/>
      <c r="H51" s="388">
        <f t="shared" si="2"/>
        <v>0</v>
      </c>
    </row>
    <row r="52" spans="1:8" x14ac:dyDescent="0.2">
      <c r="A52" s="389"/>
      <c r="B52" s="386"/>
      <c r="C52" s="387"/>
      <c r="D52" s="387"/>
      <c r="E52" s="387"/>
      <c r="F52" s="800"/>
      <c r="G52" s="802"/>
      <c r="H52" s="388">
        <f t="shared" si="2"/>
        <v>0</v>
      </c>
    </row>
    <row r="53" spans="1:8" x14ac:dyDescent="0.2">
      <c r="A53" s="389"/>
      <c r="B53" s="386"/>
      <c r="C53" s="387"/>
      <c r="D53" s="387"/>
      <c r="E53" s="387"/>
      <c r="F53" s="800"/>
      <c r="G53" s="802"/>
      <c r="H53" s="388">
        <f t="shared" si="2"/>
        <v>0</v>
      </c>
    </row>
    <row r="54" spans="1:8" x14ac:dyDescent="0.2">
      <c r="A54" s="389"/>
      <c r="B54" s="386"/>
      <c r="C54" s="387"/>
      <c r="D54" s="387"/>
      <c r="E54" s="387"/>
      <c r="F54" s="800"/>
      <c r="G54" s="802"/>
      <c r="H54" s="388">
        <f t="shared" si="2"/>
        <v>0</v>
      </c>
    </row>
    <row r="55" spans="1:8" x14ac:dyDescent="0.2">
      <c r="A55" s="389"/>
      <c r="B55" s="386"/>
      <c r="C55" s="387"/>
      <c r="D55" s="387"/>
      <c r="E55" s="387"/>
      <c r="F55" s="800"/>
      <c r="G55" s="802"/>
      <c r="H55" s="388">
        <f t="shared" si="2"/>
        <v>0</v>
      </c>
    </row>
    <row r="56" spans="1:8" ht="15.75" thickBot="1" x14ac:dyDescent="0.25">
      <c r="A56" s="390"/>
      <c r="B56" s="391"/>
      <c r="C56" s="392"/>
      <c r="D56" s="392"/>
      <c r="E56" s="392"/>
      <c r="F56" s="393"/>
      <c r="G56" s="394" t="s">
        <v>55</v>
      </c>
      <c r="H56" s="414">
        <f>SUM(H43:H55)</f>
        <v>0</v>
      </c>
    </row>
    <row r="57" spans="1:8" ht="15.75" thickTop="1" x14ac:dyDescent="0.2">
      <c r="A57" s="396"/>
      <c r="B57" s="397"/>
      <c r="C57" s="397"/>
      <c r="D57" s="397"/>
      <c r="E57" s="397"/>
      <c r="F57" s="397"/>
      <c r="G57" s="394" t="s">
        <v>263</v>
      </c>
      <c r="H57" s="398">
        <f>H56</f>
        <v>0</v>
      </c>
    </row>
    <row r="58" spans="1:8" ht="15.75" thickBot="1" x14ac:dyDescent="0.25">
      <c r="A58" s="415"/>
      <c r="B58" s="416"/>
      <c r="C58" s="416"/>
      <c r="D58" s="416"/>
      <c r="E58" s="416"/>
      <c r="F58" s="416"/>
      <c r="G58" s="417"/>
      <c r="H58" s="418"/>
    </row>
    <row r="59" spans="1:8" ht="16.5" thickTop="1" x14ac:dyDescent="0.25">
      <c r="A59" s="11"/>
      <c r="B59" s="7"/>
      <c r="C59" s="7"/>
      <c r="D59" s="7"/>
      <c r="E59" s="7"/>
      <c r="F59" s="7"/>
      <c r="G59" s="7"/>
      <c r="H59" s="12"/>
    </row>
    <row r="60" spans="1:8" x14ac:dyDescent="0.2">
      <c r="A60" s="6"/>
      <c r="B60" s="6"/>
      <c r="C60" s="6"/>
      <c r="D60" s="6"/>
      <c r="E60" s="6"/>
      <c r="F60" s="6"/>
      <c r="G60" s="6"/>
      <c r="H60" s="6"/>
    </row>
    <row r="61" spans="1:8" ht="15.75" x14ac:dyDescent="0.25">
      <c r="A61" s="7"/>
      <c r="B61" s="7"/>
      <c r="C61" s="7"/>
      <c r="D61" s="7"/>
      <c r="E61" s="7"/>
      <c r="F61" s="7"/>
      <c r="G61" s="7"/>
      <c r="H61" s="12"/>
    </row>
    <row r="62" spans="1:8" ht="15.75" x14ac:dyDescent="0.25">
      <c r="A62" s="7"/>
      <c r="B62" s="7"/>
      <c r="C62" s="7"/>
      <c r="D62" s="7"/>
      <c r="E62" s="7"/>
      <c r="F62" s="7"/>
      <c r="G62" s="7"/>
      <c r="H62" s="12"/>
    </row>
  </sheetData>
  <mergeCells count="4">
    <mergeCell ref="B3:C3"/>
    <mergeCell ref="F5:H5"/>
    <mergeCell ref="F6:H6"/>
    <mergeCell ref="F7:H7"/>
  </mergeCells>
  <phoneticPr fontId="0"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43"/>
  </sheetPr>
  <dimension ref="A1:H62"/>
  <sheetViews>
    <sheetView tabSelected="1" topLeftCell="A49" zoomScaleNormal="100" zoomScaleSheetLayoutView="75" workbookViewId="0">
      <selection activeCell="H58" sqref="H58"/>
    </sheetView>
  </sheetViews>
  <sheetFormatPr defaultRowHeight="15" x14ac:dyDescent="0.2"/>
  <cols>
    <col min="1" max="1" width="9.21875" customWidth="1"/>
    <col min="2" max="2" width="17" customWidth="1"/>
    <col min="3" max="3" width="19.109375" customWidth="1"/>
    <col min="4" max="4" width="10.77734375" customWidth="1"/>
    <col min="5" max="5" width="13.77734375" customWidth="1"/>
    <col min="6" max="6" width="11" customWidth="1"/>
    <col min="7" max="7" width="9.44140625" bestFit="1" customWidth="1"/>
    <col min="8" max="8" width="11.109375" customWidth="1"/>
  </cols>
  <sheetData>
    <row r="1" spans="1:8" ht="22.5" customHeight="1" thickTop="1" thickBot="1" x14ac:dyDescent="0.25">
      <c r="A1" s="774" t="s">
        <v>84</v>
      </c>
      <c r="B1" s="266"/>
      <c r="C1" s="266"/>
      <c r="D1" s="266"/>
      <c r="E1" s="266"/>
      <c r="F1" s="264"/>
      <c r="G1" s="264"/>
      <c r="H1" s="267"/>
    </row>
    <row r="2" spans="1:8" ht="19.5" customHeight="1" thickTop="1" x14ac:dyDescent="0.2">
      <c r="A2" s="484" t="s">
        <v>276</v>
      </c>
      <c r="B2" s="129"/>
      <c r="C2" s="129"/>
      <c r="D2" s="129"/>
      <c r="E2" s="511" t="s">
        <v>275</v>
      </c>
      <c r="F2" s="129"/>
      <c r="G2" s="129"/>
      <c r="H2" s="56"/>
    </row>
    <row r="3" spans="1:8" ht="16.5" thickBot="1" x14ac:dyDescent="0.25">
      <c r="A3" s="1314" t="s">
        <v>40</v>
      </c>
      <c r="B3" s="1315"/>
      <c r="C3" s="768">
        <f>'Input Data'!$D$20</f>
        <v>0</v>
      </c>
      <c r="D3" s="268"/>
      <c r="E3" s="268"/>
      <c r="F3" s="269" t="s">
        <v>197</v>
      </c>
      <c r="G3" s="772">
        <f>'Input Data'!$D$6</f>
        <v>0</v>
      </c>
      <c r="H3" s="270"/>
    </row>
    <row r="4" spans="1:8" ht="15.75" thickTop="1" x14ac:dyDescent="0.2">
      <c r="A4" s="271"/>
      <c r="B4" s="272"/>
      <c r="C4" s="273"/>
      <c r="D4" s="273"/>
      <c r="E4" s="273"/>
      <c r="F4" s="129"/>
      <c r="G4" s="129"/>
      <c r="H4" s="56"/>
    </row>
    <row r="5" spans="1:8" x14ac:dyDescent="0.2">
      <c r="A5" s="274" t="s">
        <v>85</v>
      </c>
      <c r="B5" s="275"/>
      <c r="C5" s="275"/>
      <c r="D5" s="275"/>
      <c r="E5" s="275"/>
      <c r="F5" s="275"/>
      <c r="G5" s="275"/>
      <c r="H5" s="276"/>
    </row>
    <row r="6" spans="1:8" ht="30" x14ac:dyDescent="0.2">
      <c r="A6" s="277" t="s">
        <v>86</v>
      </c>
      <c r="B6" s="278" t="s">
        <v>50</v>
      </c>
      <c r="C6" s="279" t="s">
        <v>31</v>
      </c>
      <c r="D6" s="280"/>
      <c r="E6" s="278" t="s">
        <v>492</v>
      </c>
      <c r="F6" s="278" t="s">
        <v>87</v>
      </c>
      <c r="G6" s="278" t="s">
        <v>5</v>
      </c>
      <c r="H6" s="281" t="s">
        <v>8</v>
      </c>
    </row>
    <row r="7" spans="1:8" x14ac:dyDescent="0.2">
      <c r="A7" s="282"/>
      <c r="B7" s="283"/>
      <c r="C7" s="284"/>
      <c r="D7" s="285"/>
      <c r="E7" s="283"/>
      <c r="F7" s="796"/>
      <c r="G7" s="306"/>
      <c r="H7" s="286">
        <f t="shared" ref="H7:H16" si="0">F7*G7</f>
        <v>0</v>
      </c>
    </row>
    <row r="8" spans="1:8" x14ac:dyDescent="0.2">
      <c r="A8" s="287"/>
      <c r="B8" s="288"/>
      <c r="C8" s="289"/>
      <c r="D8" s="290"/>
      <c r="E8" s="288"/>
      <c r="F8" s="797"/>
      <c r="G8" s="320"/>
      <c r="H8" s="291">
        <f t="shared" si="0"/>
        <v>0</v>
      </c>
    </row>
    <row r="9" spans="1:8" x14ac:dyDescent="0.2">
      <c r="A9" s="287"/>
      <c r="B9" s="288"/>
      <c r="C9" s="289"/>
      <c r="D9" s="290"/>
      <c r="E9" s="288"/>
      <c r="F9" s="797"/>
      <c r="G9" s="320"/>
      <c r="H9" s="291">
        <f t="shared" si="0"/>
        <v>0</v>
      </c>
    </row>
    <row r="10" spans="1:8" x14ac:dyDescent="0.2">
      <c r="A10" s="287"/>
      <c r="B10" s="288"/>
      <c r="C10" s="289"/>
      <c r="D10" s="290"/>
      <c r="E10" s="288"/>
      <c r="F10" s="797"/>
      <c r="G10" s="320"/>
      <c r="H10" s="291">
        <f t="shared" si="0"/>
        <v>0</v>
      </c>
    </row>
    <row r="11" spans="1:8" x14ac:dyDescent="0.2">
      <c r="A11" s="287"/>
      <c r="B11" s="288"/>
      <c r="C11" s="289"/>
      <c r="D11" s="290"/>
      <c r="E11" s="288"/>
      <c r="F11" s="797"/>
      <c r="G11" s="320"/>
      <c r="H11" s="291">
        <f t="shared" si="0"/>
        <v>0</v>
      </c>
    </row>
    <row r="12" spans="1:8" x14ac:dyDescent="0.2">
      <c r="A12" s="287"/>
      <c r="B12" s="288"/>
      <c r="C12" s="289"/>
      <c r="D12" s="290"/>
      <c r="E12" s="288"/>
      <c r="F12" s="797"/>
      <c r="G12" s="320"/>
      <c r="H12" s="291">
        <f t="shared" si="0"/>
        <v>0</v>
      </c>
    </row>
    <row r="13" spans="1:8" x14ac:dyDescent="0.2">
      <c r="A13" s="287"/>
      <c r="B13" s="288"/>
      <c r="C13" s="289"/>
      <c r="D13" s="290"/>
      <c r="E13" s="288"/>
      <c r="F13" s="797"/>
      <c r="G13" s="320"/>
      <c r="H13" s="291">
        <f t="shared" si="0"/>
        <v>0</v>
      </c>
    </row>
    <row r="14" spans="1:8" x14ac:dyDescent="0.2">
      <c r="A14" s="287"/>
      <c r="B14" s="288"/>
      <c r="C14" s="289"/>
      <c r="D14" s="290"/>
      <c r="E14" s="288"/>
      <c r="F14" s="797"/>
      <c r="G14" s="320"/>
      <c r="H14" s="291">
        <f t="shared" si="0"/>
        <v>0</v>
      </c>
    </row>
    <row r="15" spans="1:8" x14ac:dyDescent="0.2">
      <c r="A15" s="287"/>
      <c r="B15" s="288"/>
      <c r="C15" s="289"/>
      <c r="D15" s="290"/>
      <c r="E15" s="288"/>
      <c r="F15" s="797"/>
      <c r="G15" s="320"/>
      <c r="H15" s="291">
        <f t="shared" si="0"/>
        <v>0</v>
      </c>
    </row>
    <row r="16" spans="1:8" ht="15.75" thickBot="1" x14ac:dyDescent="0.25">
      <c r="A16" s="292"/>
      <c r="B16" s="293"/>
      <c r="C16" s="294"/>
      <c r="D16" s="295"/>
      <c r="E16" s="293"/>
      <c r="F16" s="798"/>
      <c r="G16" s="322"/>
      <c r="H16" s="296">
        <f t="shared" si="0"/>
        <v>0</v>
      </c>
    </row>
    <row r="17" spans="1:8" x14ac:dyDescent="0.2">
      <c r="A17" s="297"/>
      <c r="B17" s="298"/>
      <c r="C17" s="298"/>
      <c r="D17" s="298"/>
      <c r="E17" s="298"/>
      <c r="F17" s="298"/>
      <c r="G17" s="299" t="s">
        <v>267</v>
      </c>
      <c r="H17" s="300">
        <f>SUM(H7:H16)</f>
        <v>0</v>
      </c>
    </row>
    <row r="18" spans="1:8" x14ac:dyDescent="0.2">
      <c r="A18" s="301"/>
      <c r="B18" s="129"/>
      <c r="C18" s="129"/>
      <c r="D18" s="129"/>
      <c r="E18" s="129"/>
      <c r="F18" s="129"/>
      <c r="G18" s="129"/>
      <c r="H18" s="56"/>
    </row>
    <row r="19" spans="1:8" x14ac:dyDescent="0.2">
      <c r="A19" s="274" t="s">
        <v>88</v>
      </c>
      <c r="B19" s="302"/>
      <c r="C19" s="302"/>
      <c r="D19" s="302"/>
      <c r="E19" s="302"/>
      <c r="F19" s="302"/>
      <c r="G19" s="302"/>
      <c r="H19" s="303"/>
    </row>
    <row r="20" spans="1:8" ht="45" x14ac:dyDescent="0.2">
      <c r="A20" s="277" t="s">
        <v>4</v>
      </c>
      <c r="B20" s="279" t="s">
        <v>50</v>
      </c>
      <c r="C20" s="304"/>
      <c r="D20" s="279" t="s">
        <v>31</v>
      </c>
      <c r="E20" s="280"/>
      <c r="F20" s="278" t="s">
        <v>89</v>
      </c>
      <c r="G20" s="278" t="s">
        <v>491</v>
      </c>
      <c r="H20" s="281" t="s">
        <v>8</v>
      </c>
    </row>
    <row r="21" spans="1:8" x14ac:dyDescent="0.2">
      <c r="A21" s="282"/>
      <c r="B21" s="284"/>
      <c r="C21" s="305"/>
      <c r="D21" s="284"/>
      <c r="E21" s="285"/>
      <c r="F21" s="306"/>
      <c r="G21" s="307"/>
      <c r="H21" s="286">
        <f t="shared" ref="H21:H30" si="1">F21*G21</f>
        <v>0</v>
      </c>
    </row>
    <row r="22" spans="1:8" x14ac:dyDescent="0.2">
      <c r="A22" s="287"/>
      <c r="B22" s="289"/>
      <c r="C22" s="308"/>
      <c r="D22" s="289"/>
      <c r="E22" s="290"/>
      <c r="F22" s="320"/>
      <c r="G22" s="788"/>
      <c r="H22" s="291">
        <f t="shared" si="1"/>
        <v>0</v>
      </c>
    </row>
    <row r="23" spans="1:8" x14ac:dyDescent="0.2">
      <c r="A23" s="287"/>
      <c r="B23" s="289"/>
      <c r="C23" s="308"/>
      <c r="D23" s="289"/>
      <c r="E23" s="290"/>
      <c r="F23" s="320"/>
      <c r="G23" s="788"/>
      <c r="H23" s="291">
        <f t="shared" si="1"/>
        <v>0</v>
      </c>
    </row>
    <row r="24" spans="1:8" x14ac:dyDescent="0.2">
      <c r="A24" s="287"/>
      <c r="B24" s="289"/>
      <c r="C24" s="308"/>
      <c r="D24" s="289"/>
      <c r="E24" s="290"/>
      <c r="F24" s="320"/>
      <c r="G24" s="788"/>
      <c r="H24" s="291">
        <f t="shared" si="1"/>
        <v>0</v>
      </c>
    </row>
    <row r="25" spans="1:8" x14ac:dyDescent="0.2">
      <c r="A25" s="287"/>
      <c r="B25" s="289"/>
      <c r="C25" s="308"/>
      <c r="D25" s="289"/>
      <c r="E25" s="290"/>
      <c r="F25" s="320"/>
      <c r="G25" s="788"/>
      <c r="H25" s="291">
        <f t="shared" si="1"/>
        <v>0</v>
      </c>
    </row>
    <row r="26" spans="1:8" x14ac:dyDescent="0.2">
      <c r="A26" s="287"/>
      <c r="B26" s="289"/>
      <c r="C26" s="308"/>
      <c r="D26" s="289"/>
      <c r="E26" s="290"/>
      <c r="F26" s="320"/>
      <c r="G26" s="788"/>
      <c r="H26" s="291">
        <f t="shared" si="1"/>
        <v>0</v>
      </c>
    </row>
    <row r="27" spans="1:8" x14ac:dyDescent="0.2">
      <c r="A27" s="287"/>
      <c r="B27" s="289"/>
      <c r="C27" s="308"/>
      <c r="D27" s="289"/>
      <c r="E27" s="290"/>
      <c r="F27" s="320"/>
      <c r="G27" s="788"/>
      <c r="H27" s="291">
        <f t="shared" si="1"/>
        <v>0</v>
      </c>
    </row>
    <row r="28" spans="1:8" x14ac:dyDescent="0.2">
      <c r="A28" s="287"/>
      <c r="B28" s="289"/>
      <c r="C28" s="308"/>
      <c r="D28" s="289"/>
      <c r="E28" s="290"/>
      <c r="F28" s="320"/>
      <c r="G28" s="788"/>
      <c r="H28" s="291">
        <f t="shared" si="1"/>
        <v>0</v>
      </c>
    </row>
    <row r="29" spans="1:8" x14ac:dyDescent="0.2">
      <c r="A29" s="287"/>
      <c r="B29" s="289"/>
      <c r="C29" s="308"/>
      <c r="D29" s="289"/>
      <c r="E29" s="290"/>
      <c r="F29" s="320"/>
      <c r="G29" s="788"/>
      <c r="H29" s="291">
        <f t="shared" si="1"/>
        <v>0</v>
      </c>
    </row>
    <row r="30" spans="1:8" ht="15.75" thickBot="1" x14ac:dyDescent="0.25">
      <c r="A30" s="292"/>
      <c r="B30" s="294"/>
      <c r="C30" s="309"/>
      <c r="D30" s="294"/>
      <c r="E30" s="295"/>
      <c r="F30" s="322"/>
      <c r="G30" s="789"/>
      <c r="H30" s="296">
        <f t="shared" si="1"/>
        <v>0</v>
      </c>
    </row>
    <row r="31" spans="1:8" x14ac:dyDescent="0.2">
      <c r="A31" s="297"/>
      <c r="B31" s="298"/>
      <c r="C31" s="298"/>
      <c r="D31" s="298"/>
      <c r="E31" s="298"/>
      <c r="F31" s="298"/>
      <c r="G31" s="299" t="s">
        <v>268</v>
      </c>
      <c r="H31" s="300">
        <f>SUM(H21:H30)</f>
        <v>0</v>
      </c>
    </row>
    <row r="32" spans="1:8" x14ac:dyDescent="0.2">
      <c r="A32" s="310"/>
      <c r="B32" s="311"/>
      <c r="C32" s="311"/>
      <c r="D32" s="311"/>
      <c r="E32" s="311"/>
      <c r="F32" s="311"/>
      <c r="G32" s="311"/>
      <c r="H32" s="312"/>
    </row>
    <row r="33" spans="1:8" x14ac:dyDescent="0.2">
      <c r="A33" s="274" t="s">
        <v>90</v>
      </c>
      <c r="B33" s="275"/>
      <c r="C33" s="275"/>
      <c r="D33" s="275"/>
      <c r="E33" s="275"/>
      <c r="F33" s="275"/>
      <c r="G33" s="275"/>
      <c r="H33" s="276"/>
    </row>
    <row r="34" spans="1:8" ht="45" x14ac:dyDescent="0.2">
      <c r="A34" s="277" t="s">
        <v>4</v>
      </c>
      <c r="B34" s="313" t="s">
        <v>50</v>
      </c>
      <c r="C34" s="280"/>
      <c r="D34" s="278" t="s">
        <v>91</v>
      </c>
      <c r="E34" s="278" t="s">
        <v>92</v>
      </c>
      <c r="F34" s="278" t="s">
        <v>93</v>
      </c>
      <c r="G34" s="278" t="s">
        <v>94</v>
      </c>
      <c r="H34" s="281" t="s">
        <v>8</v>
      </c>
    </row>
    <row r="35" spans="1:8" x14ac:dyDescent="0.2">
      <c r="A35" s="314"/>
      <c r="B35" s="315"/>
      <c r="C35" s="316"/>
      <c r="D35" s="317"/>
      <c r="E35" s="792"/>
      <c r="F35" s="317"/>
      <c r="G35" s="318"/>
      <c r="H35" s="319">
        <f>G35*E35</f>
        <v>0</v>
      </c>
    </row>
    <row r="36" spans="1:8" x14ac:dyDescent="0.2">
      <c r="A36" s="287"/>
      <c r="B36" s="289"/>
      <c r="C36" s="290"/>
      <c r="D36" s="288"/>
      <c r="E36" s="793"/>
      <c r="F36" s="288"/>
      <c r="G36" s="320"/>
      <c r="H36" s="321">
        <f t="shared" ref="H36:H44" si="2">G36*E36</f>
        <v>0</v>
      </c>
    </row>
    <row r="37" spans="1:8" x14ac:dyDescent="0.2">
      <c r="A37" s="287"/>
      <c r="B37" s="289"/>
      <c r="C37" s="290"/>
      <c r="D37" s="288"/>
      <c r="E37" s="793"/>
      <c r="F37" s="288"/>
      <c r="G37" s="320"/>
      <c r="H37" s="321">
        <f t="shared" si="2"/>
        <v>0</v>
      </c>
    </row>
    <row r="38" spans="1:8" x14ac:dyDescent="0.2">
      <c r="A38" s="287"/>
      <c r="B38" s="289"/>
      <c r="C38" s="290"/>
      <c r="D38" s="288"/>
      <c r="E38" s="793"/>
      <c r="F38" s="288"/>
      <c r="G38" s="320"/>
      <c r="H38" s="321">
        <f t="shared" si="2"/>
        <v>0</v>
      </c>
    </row>
    <row r="39" spans="1:8" x14ac:dyDescent="0.2">
      <c r="A39" s="287"/>
      <c r="B39" s="289"/>
      <c r="C39" s="290"/>
      <c r="D39" s="288"/>
      <c r="E39" s="793"/>
      <c r="F39" s="288"/>
      <c r="G39" s="320"/>
      <c r="H39" s="321">
        <f t="shared" si="2"/>
        <v>0</v>
      </c>
    </row>
    <row r="40" spans="1:8" x14ac:dyDescent="0.2">
      <c r="A40" s="287"/>
      <c r="B40" s="289"/>
      <c r="C40" s="290"/>
      <c r="D40" s="288"/>
      <c r="E40" s="793"/>
      <c r="F40" s="288"/>
      <c r="G40" s="320"/>
      <c r="H40" s="321">
        <f t="shared" si="2"/>
        <v>0</v>
      </c>
    </row>
    <row r="41" spans="1:8" x14ac:dyDescent="0.2">
      <c r="A41" s="287"/>
      <c r="B41" s="289"/>
      <c r="C41" s="290"/>
      <c r="D41" s="288"/>
      <c r="E41" s="793"/>
      <c r="F41" s="288"/>
      <c r="G41" s="320"/>
      <c r="H41" s="321">
        <f t="shared" si="2"/>
        <v>0</v>
      </c>
    </row>
    <row r="42" spans="1:8" x14ac:dyDescent="0.2">
      <c r="A42" s="292"/>
      <c r="B42" s="294"/>
      <c r="C42" s="295"/>
      <c r="D42" s="293"/>
      <c r="E42" s="794"/>
      <c r="F42" s="293"/>
      <c r="G42" s="322"/>
      <c r="H42" s="321">
        <f t="shared" si="2"/>
        <v>0</v>
      </c>
    </row>
    <row r="43" spans="1:8" x14ac:dyDescent="0.2">
      <c r="A43" s="323"/>
      <c r="B43" s="324"/>
      <c r="C43" s="324"/>
      <c r="D43" s="324"/>
      <c r="E43" s="795"/>
      <c r="F43" s="324"/>
      <c r="G43" s="790"/>
      <c r="H43" s="321">
        <f t="shared" si="2"/>
        <v>0</v>
      </c>
    </row>
    <row r="44" spans="1:8" x14ac:dyDescent="0.2">
      <c r="A44" s="323"/>
      <c r="B44" s="324"/>
      <c r="C44" s="324"/>
      <c r="D44" s="324"/>
      <c r="E44" s="795"/>
      <c r="F44" s="324"/>
      <c r="G44" s="791"/>
      <c r="H44" s="321">
        <f t="shared" si="2"/>
        <v>0</v>
      </c>
    </row>
    <row r="45" spans="1:8" x14ac:dyDescent="0.2">
      <c r="A45" s="325"/>
      <c r="B45" s="326"/>
      <c r="C45" s="326"/>
      <c r="D45" s="326"/>
      <c r="E45" s="326"/>
      <c r="F45" s="326"/>
      <c r="G45" s="299" t="s">
        <v>269</v>
      </c>
      <c r="H45" s="327">
        <f>SUM(H35:H44)</f>
        <v>0</v>
      </c>
    </row>
    <row r="46" spans="1:8" x14ac:dyDescent="0.2">
      <c r="A46" s="301"/>
      <c r="B46" s="129"/>
      <c r="C46" s="129"/>
      <c r="D46" s="129"/>
      <c r="E46" s="129"/>
      <c r="F46" s="129"/>
      <c r="G46" s="129"/>
      <c r="H46" s="56"/>
    </row>
    <row r="47" spans="1:8" x14ac:dyDescent="0.2">
      <c r="A47" s="274" t="s">
        <v>95</v>
      </c>
      <c r="B47" s="275"/>
      <c r="C47" s="275"/>
      <c r="D47" s="275"/>
      <c r="E47" s="275"/>
      <c r="F47" s="275"/>
      <c r="G47" s="275"/>
      <c r="H47" s="276"/>
    </row>
    <row r="48" spans="1:8" ht="45" x14ac:dyDescent="0.2">
      <c r="A48" s="328" t="s">
        <v>4</v>
      </c>
      <c r="B48" s="313" t="s">
        <v>43</v>
      </c>
      <c r="C48" s="329"/>
      <c r="D48" s="278" t="s">
        <v>96</v>
      </c>
      <c r="E48" s="278" t="s">
        <v>97</v>
      </c>
      <c r="F48" s="278" t="s">
        <v>98</v>
      </c>
      <c r="G48" s="278" t="s">
        <v>99</v>
      </c>
      <c r="H48" s="281" t="s">
        <v>53</v>
      </c>
    </row>
    <row r="49" spans="1:8" x14ac:dyDescent="0.2">
      <c r="A49" s="282"/>
      <c r="B49" s="284"/>
      <c r="C49" s="330"/>
      <c r="D49" s="283"/>
      <c r="E49" s="283"/>
      <c r="F49" s="283"/>
      <c r="G49" s="306"/>
      <c r="H49" s="331">
        <f>G49*F49</f>
        <v>0</v>
      </c>
    </row>
    <row r="50" spans="1:8" x14ac:dyDescent="0.2">
      <c r="A50" s="287"/>
      <c r="B50" s="289"/>
      <c r="C50" s="332"/>
      <c r="D50" s="289"/>
      <c r="E50" s="288"/>
      <c r="F50" s="288"/>
      <c r="G50" s="320"/>
      <c r="H50" s="321"/>
    </row>
    <row r="51" spans="1:8" x14ac:dyDescent="0.2">
      <c r="A51" s="287"/>
      <c r="B51" s="289"/>
      <c r="C51" s="332"/>
      <c r="D51" s="289"/>
      <c r="E51" s="288"/>
      <c r="F51" s="288"/>
      <c r="G51" s="320"/>
      <c r="H51" s="321"/>
    </row>
    <row r="52" spans="1:8" x14ac:dyDescent="0.2">
      <c r="A52" s="287"/>
      <c r="B52" s="289"/>
      <c r="C52" s="332"/>
      <c r="D52" s="289"/>
      <c r="E52" s="288"/>
      <c r="F52" s="288"/>
      <c r="G52" s="320"/>
      <c r="H52" s="321"/>
    </row>
    <row r="53" spans="1:8" x14ac:dyDescent="0.2">
      <c r="A53" s="287"/>
      <c r="B53" s="289"/>
      <c r="C53" s="332"/>
      <c r="D53" s="289"/>
      <c r="E53" s="288"/>
      <c r="F53" s="288"/>
      <c r="G53" s="320"/>
      <c r="H53" s="321"/>
    </row>
    <row r="54" spans="1:8" x14ac:dyDescent="0.2">
      <c r="A54" s="287"/>
      <c r="B54" s="289"/>
      <c r="C54" s="332"/>
      <c r="D54" s="289"/>
      <c r="E54" s="288"/>
      <c r="F54" s="288"/>
      <c r="G54" s="320"/>
      <c r="H54" s="321"/>
    </row>
    <row r="55" spans="1:8" ht="15.75" thickBot="1" x14ac:dyDescent="0.25">
      <c r="A55" s="292"/>
      <c r="B55" s="294"/>
      <c r="C55" s="333"/>
      <c r="D55" s="294"/>
      <c r="E55" s="288"/>
      <c r="F55" s="293"/>
      <c r="G55" s="322"/>
      <c r="H55" s="334"/>
    </row>
    <row r="56" spans="1:8" x14ac:dyDescent="0.2">
      <c r="A56" s="297"/>
      <c r="B56" s="298"/>
      <c r="C56" s="298"/>
      <c r="D56" s="298"/>
      <c r="E56" s="335"/>
      <c r="F56" s="298"/>
      <c r="G56" s="299" t="s">
        <v>259</v>
      </c>
      <c r="H56" s="300">
        <f>SUM(H49:H55)</f>
        <v>0</v>
      </c>
    </row>
    <row r="57" spans="1:8" ht="15.75" thickBot="1" x14ac:dyDescent="0.25">
      <c r="A57" s="310"/>
      <c r="B57" s="311"/>
      <c r="C57" s="311"/>
      <c r="D57" s="311"/>
      <c r="E57" s="336"/>
      <c r="F57" s="311"/>
      <c r="G57" s="311"/>
      <c r="H57" s="337"/>
    </row>
    <row r="58" spans="1:8" ht="15.75" thickBot="1" x14ac:dyDescent="0.25">
      <c r="A58" s="310"/>
      <c r="B58" s="338"/>
      <c r="C58" s="338"/>
      <c r="D58" s="338"/>
      <c r="E58" s="338"/>
      <c r="F58" s="338"/>
      <c r="G58" s="518" t="s">
        <v>278</v>
      </c>
      <c r="H58" s="519">
        <f>(H17+IF(AND(H31&gt;0,H17&gt;0),0,H31)+H45+H56)*1.14</f>
        <v>0</v>
      </c>
    </row>
    <row r="59" spans="1:8" ht="16.5" thickTop="1" thickBot="1" x14ac:dyDescent="0.25">
      <c r="A59" s="340" t="str">
        <f>IF(AND(H31&gt;0,H17&gt;0),"You cannot claim for both Part Time and Full Time supervision","")</f>
        <v/>
      </c>
      <c r="B59" s="341"/>
      <c r="C59" s="341"/>
      <c r="D59" s="341"/>
      <c r="E59" s="341"/>
      <c r="F59" s="341"/>
      <c r="G59" s="342" t="s">
        <v>254</v>
      </c>
      <c r="H59" s="510">
        <f>H58/1.14</f>
        <v>0</v>
      </c>
    </row>
    <row r="60" spans="1:8" ht="15.75" thickTop="1" x14ac:dyDescent="0.2">
      <c r="A60" s="310"/>
      <c r="B60" s="311"/>
      <c r="C60" s="311"/>
      <c r="D60" s="311"/>
      <c r="E60" s="311"/>
      <c r="F60" s="311"/>
      <c r="G60" s="339"/>
      <c r="H60" s="509"/>
    </row>
    <row r="61" spans="1:8" ht="15.75" thickBot="1" x14ac:dyDescent="0.25">
      <c r="A61" s="343"/>
      <c r="B61" s="338"/>
      <c r="C61" s="338"/>
      <c r="D61" s="338"/>
      <c r="E61" s="338"/>
      <c r="F61" s="338"/>
      <c r="G61" s="344"/>
      <c r="H61" s="345"/>
    </row>
    <row r="62" spans="1:8" ht="15.75" thickTop="1" x14ac:dyDescent="0.2"/>
  </sheetData>
  <mergeCells count="1">
    <mergeCell ref="A3:B3"/>
  </mergeCells>
  <phoneticPr fontId="0" type="noConversion"/>
  <printOptions horizontalCentered="1"/>
  <pageMargins left="0.55118110236220474"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4"/>
  <sheetViews>
    <sheetView zoomScaleNormal="100" zoomScaleSheetLayoutView="75" workbookViewId="0">
      <selection activeCell="I8" sqref="I8:I20"/>
    </sheetView>
  </sheetViews>
  <sheetFormatPr defaultRowHeight="15" x14ac:dyDescent="0.2"/>
  <cols>
    <col min="1" max="1" width="9.33203125" bestFit="1" customWidth="1"/>
    <col min="5" max="5" width="10" customWidth="1"/>
    <col min="9" max="9" width="9" bestFit="1" customWidth="1"/>
  </cols>
  <sheetData>
    <row r="1" spans="1:9" ht="19.5" thickTop="1" thickBot="1" x14ac:dyDescent="0.25">
      <c r="A1" s="774" t="s">
        <v>102</v>
      </c>
      <c r="B1" s="266"/>
      <c r="C1" s="266"/>
      <c r="D1" s="266"/>
      <c r="E1" s="266"/>
      <c r="F1" s="266"/>
      <c r="G1" s="266"/>
      <c r="H1" s="266"/>
      <c r="I1" s="267"/>
    </row>
    <row r="2" spans="1:9" ht="16.5" thickTop="1" x14ac:dyDescent="0.2">
      <c r="A2" s="484" t="s">
        <v>276</v>
      </c>
      <c r="B2" s="129"/>
      <c r="C2" s="129"/>
      <c r="D2" s="129"/>
      <c r="E2" s="129"/>
      <c r="F2" s="129"/>
      <c r="G2" s="129"/>
      <c r="H2" s="129"/>
      <c r="I2" s="56"/>
    </row>
    <row r="3" spans="1:9" ht="15.75" x14ac:dyDescent="0.2">
      <c r="A3" s="1308" t="s">
        <v>40</v>
      </c>
      <c r="B3" s="1309"/>
      <c r="C3" s="768">
        <f>'Input Data'!$D$20</f>
        <v>0</v>
      </c>
      <c r="D3" s="129"/>
      <c r="E3" s="129"/>
      <c r="F3" s="346" t="s">
        <v>217</v>
      </c>
      <c r="G3" s="772">
        <f>'Input Data'!$D$6</f>
        <v>0</v>
      </c>
      <c r="H3" s="129"/>
      <c r="I3" s="56"/>
    </row>
    <row r="4" spans="1:9" ht="15.75" thickBot="1" x14ac:dyDescent="0.25">
      <c r="A4" s="347"/>
      <c r="B4" s="265"/>
      <c r="C4" s="265"/>
      <c r="D4" s="265"/>
      <c r="E4" s="265"/>
      <c r="F4" s="265"/>
      <c r="G4" s="265"/>
      <c r="H4" s="265"/>
      <c r="I4" s="270"/>
    </row>
    <row r="5" spans="1:9" ht="15.75" thickTop="1" x14ac:dyDescent="0.2">
      <c r="A5" s="301"/>
      <c r="B5" s="129"/>
      <c r="C5" s="129"/>
      <c r="D5" s="129"/>
      <c r="E5" s="129"/>
      <c r="F5" s="129"/>
      <c r="G5" s="129"/>
      <c r="H5" s="129"/>
      <c r="I5" s="56"/>
    </row>
    <row r="6" spans="1:9" x14ac:dyDescent="0.2">
      <c r="A6" s="348" t="s">
        <v>103</v>
      </c>
      <c r="B6" s="275"/>
      <c r="C6" s="275"/>
      <c r="D6" s="275"/>
      <c r="E6" s="275"/>
      <c r="F6" s="275"/>
      <c r="G6" s="275"/>
      <c r="H6" s="275"/>
      <c r="I6" s="276"/>
    </row>
    <row r="7" spans="1:9" ht="30" x14ac:dyDescent="0.2">
      <c r="A7" s="277" t="s">
        <v>4</v>
      </c>
      <c r="B7" s="1316" t="s">
        <v>104</v>
      </c>
      <c r="C7" s="1317"/>
      <c r="D7" s="1318"/>
      <c r="E7" s="278" t="s">
        <v>105</v>
      </c>
      <c r="F7" s="1316" t="s">
        <v>43</v>
      </c>
      <c r="G7" s="1317"/>
      <c r="H7" s="1318"/>
      <c r="I7" s="281" t="s">
        <v>53</v>
      </c>
    </row>
    <row r="8" spans="1:9" x14ac:dyDescent="0.2">
      <c r="A8" s="349"/>
      <c r="B8" s="1300"/>
      <c r="C8" s="1307"/>
      <c r="D8" s="1301"/>
      <c r="E8" s="350"/>
      <c r="F8" s="1300"/>
      <c r="G8" s="1307"/>
      <c r="H8" s="1301"/>
      <c r="I8" s="351"/>
    </row>
    <row r="9" spans="1:9" x14ac:dyDescent="0.2">
      <c r="A9" s="287"/>
      <c r="B9" s="1292"/>
      <c r="C9" s="1303"/>
      <c r="D9" s="1293"/>
      <c r="E9" s="288"/>
      <c r="F9" s="1292"/>
      <c r="G9" s="1303"/>
      <c r="H9" s="1293"/>
      <c r="I9" s="352"/>
    </row>
    <row r="10" spans="1:9" x14ac:dyDescent="0.2">
      <c r="A10" s="287"/>
      <c r="B10" s="1292"/>
      <c r="C10" s="1303"/>
      <c r="D10" s="1293"/>
      <c r="E10" s="288"/>
      <c r="F10" s="1292"/>
      <c r="G10" s="1303"/>
      <c r="H10" s="1293"/>
      <c r="I10" s="352"/>
    </row>
    <row r="11" spans="1:9" x14ac:dyDescent="0.2">
      <c r="A11" s="287"/>
      <c r="B11" s="1292"/>
      <c r="C11" s="1303"/>
      <c r="D11" s="1293"/>
      <c r="E11" s="288"/>
      <c r="F11" s="1292"/>
      <c r="G11" s="1303"/>
      <c r="H11" s="1293"/>
      <c r="I11" s="352"/>
    </row>
    <row r="12" spans="1:9" x14ac:dyDescent="0.2">
      <c r="A12" s="287"/>
      <c r="B12" s="1292"/>
      <c r="C12" s="1303"/>
      <c r="D12" s="1293"/>
      <c r="E12" s="288"/>
      <c r="F12" s="1292"/>
      <c r="G12" s="1303"/>
      <c r="H12" s="1293"/>
      <c r="I12" s="352"/>
    </row>
    <row r="13" spans="1:9" x14ac:dyDescent="0.2">
      <c r="A13" s="287"/>
      <c r="B13" s="1292"/>
      <c r="C13" s="1303"/>
      <c r="D13" s="1293"/>
      <c r="E13" s="288"/>
      <c r="F13" s="1292"/>
      <c r="G13" s="1303"/>
      <c r="H13" s="1293"/>
      <c r="I13" s="352"/>
    </row>
    <row r="14" spans="1:9" x14ac:dyDescent="0.2">
      <c r="A14" s="287"/>
      <c r="B14" s="1292"/>
      <c r="C14" s="1303"/>
      <c r="D14" s="1293"/>
      <c r="E14" s="288"/>
      <c r="F14" s="1292"/>
      <c r="G14" s="1303"/>
      <c r="H14" s="1293"/>
      <c r="I14" s="352"/>
    </row>
    <row r="15" spans="1:9" x14ac:dyDescent="0.2">
      <c r="A15" s="287"/>
      <c r="B15" s="1292"/>
      <c r="C15" s="1303"/>
      <c r="D15" s="1293"/>
      <c r="E15" s="288"/>
      <c r="F15" s="1292"/>
      <c r="G15" s="1303"/>
      <c r="H15" s="1293"/>
      <c r="I15" s="352"/>
    </row>
    <row r="16" spans="1:9" x14ac:dyDescent="0.2">
      <c r="A16" s="287"/>
      <c r="B16" s="1292"/>
      <c r="C16" s="1303"/>
      <c r="D16" s="1293"/>
      <c r="E16" s="288"/>
      <c r="F16" s="1292"/>
      <c r="G16" s="1303"/>
      <c r="H16" s="1293"/>
      <c r="I16" s="352"/>
    </row>
    <row r="17" spans="1:9" ht="15.75" thickBot="1" x14ac:dyDescent="0.25">
      <c r="A17" s="353"/>
      <c r="B17" s="1294"/>
      <c r="C17" s="1297"/>
      <c r="D17" s="1295"/>
      <c r="E17" s="354"/>
      <c r="F17" s="1294"/>
      <c r="G17" s="1297"/>
      <c r="H17" s="1295"/>
      <c r="I17" s="355"/>
    </row>
    <row r="18" spans="1:9" x14ac:dyDescent="0.2">
      <c r="A18" s="297"/>
      <c r="B18" s="298"/>
      <c r="C18" s="298"/>
      <c r="D18" s="298"/>
      <c r="E18" s="298"/>
      <c r="F18" s="298"/>
      <c r="G18" s="298"/>
      <c r="H18" s="299" t="s">
        <v>108</v>
      </c>
      <c r="I18" s="1089">
        <f>SUM(I8:I17)</f>
        <v>0</v>
      </c>
    </row>
    <row r="19" spans="1:9" ht="15.75" thickBot="1" x14ac:dyDescent="0.25">
      <c r="A19" s="310"/>
      <c r="B19" s="311"/>
      <c r="C19" s="311"/>
      <c r="D19" s="311"/>
      <c r="E19" s="311"/>
      <c r="F19" s="311"/>
      <c r="G19" s="311"/>
      <c r="H19" s="563" t="s">
        <v>284</v>
      </c>
      <c r="I19" s="1090">
        <v>0</v>
      </c>
    </row>
    <row r="20" spans="1:9" ht="16.5" thickTop="1" thickBot="1" x14ac:dyDescent="0.25">
      <c r="A20" s="301"/>
      <c r="B20" s="129"/>
      <c r="C20" s="129"/>
      <c r="D20" s="129"/>
      <c r="E20" s="129"/>
      <c r="F20" s="129"/>
      <c r="G20" s="129"/>
      <c r="H20" s="311" t="s">
        <v>285</v>
      </c>
      <c r="I20" s="1091">
        <f>I18-I19</f>
        <v>0</v>
      </c>
    </row>
    <row r="21" spans="1:9" x14ac:dyDescent="0.2">
      <c r="A21" s="356" t="s">
        <v>109</v>
      </c>
      <c r="B21" s="275"/>
      <c r="C21" s="275"/>
      <c r="D21" s="275"/>
      <c r="E21" s="275"/>
      <c r="F21" s="275"/>
      <c r="G21" s="275"/>
      <c r="H21" s="275"/>
      <c r="I21" s="276"/>
    </row>
    <row r="22" spans="1:9" x14ac:dyDescent="0.2">
      <c r="A22" s="271" t="s">
        <v>110</v>
      </c>
      <c r="B22" s="129" t="s">
        <v>106</v>
      </c>
      <c r="C22" s="129"/>
      <c r="D22" s="272" t="s">
        <v>111</v>
      </c>
      <c r="E22" s="129" t="s">
        <v>107</v>
      </c>
      <c r="F22" s="272"/>
      <c r="G22" s="357" t="s">
        <v>112</v>
      </c>
      <c r="H22" s="129"/>
      <c r="I22" s="56"/>
    </row>
    <row r="23" spans="1:9" ht="15.75" thickBot="1" x14ac:dyDescent="0.25">
      <c r="A23" s="564" t="s">
        <v>113</v>
      </c>
      <c r="B23" s="265" t="s">
        <v>114</v>
      </c>
      <c r="C23" s="265"/>
      <c r="D23" s="565" t="s">
        <v>115</v>
      </c>
      <c r="E23" s="265" t="s">
        <v>116</v>
      </c>
      <c r="F23" s="565"/>
      <c r="G23" s="565" t="s">
        <v>117</v>
      </c>
      <c r="H23" s="265"/>
      <c r="I23" s="270"/>
    </row>
    <row r="24" spans="1:9" ht="15.75" thickTop="1" x14ac:dyDescent="0.2">
      <c r="A24" s="301"/>
      <c r="B24" s="129"/>
      <c r="C24" s="129"/>
      <c r="D24" s="129"/>
      <c r="E24" s="129"/>
      <c r="F24" s="129"/>
      <c r="G24" s="129"/>
      <c r="H24" s="129"/>
      <c r="I24" s="56"/>
    </row>
  </sheetData>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0"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9" sqref="F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682"/>
      <c r="B1" s="683"/>
      <c r="C1" s="683"/>
      <c r="D1" s="683"/>
      <c r="E1" s="683"/>
      <c r="F1" s="683"/>
      <c r="G1" s="683"/>
      <c r="H1" s="683"/>
      <c r="I1" s="683"/>
      <c r="J1" s="683"/>
      <c r="K1" s="683" t="s">
        <v>300</v>
      </c>
      <c r="L1" s="684"/>
    </row>
    <row r="2" spans="1:12" ht="15.75" x14ac:dyDescent="0.25">
      <c r="A2" s="685"/>
      <c r="B2" s="686"/>
      <c r="C2" s="686"/>
      <c r="D2" s="686"/>
      <c r="E2" s="686"/>
      <c r="F2" s="687" t="s">
        <v>301</v>
      </c>
      <c r="G2" s="686"/>
      <c r="H2" s="686"/>
      <c r="I2" s="686"/>
      <c r="J2" s="686"/>
      <c r="K2" s="686"/>
      <c r="L2" s="688"/>
    </row>
    <row r="3" spans="1:12" x14ac:dyDescent="0.2">
      <c r="A3" s="685"/>
      <c r="B3" s="686"/>
      <c r="C3" s="686"/>
      <c r="D3" s="686"/>
      <c r="E3" s="686"/>
      <c r="F3" s="686"/>
      <c r="G3" s="686"/>
      <c r="H3" s="686"/>
      <c r="I3" s="686"/>
      <c r="J3" s="686"/>
      <c r="K3" s="686"/>
      <c r="L3" s="689"/>
    </row>
    <row r="4" spans="1:12" x14ac:dyDescent="0.2">
      <c r="A4" s="685"/>
      <c r="B4" s="686"/>
      <c r="C4" s="686"/>
      <c r="D4" s="686"/>
      <c r="E4" s="686"/>
      <c r="F4" s="690" t="s">
        <v>302</v>
      </c>
      <c r="G4" s="768">
        <f>'Input Data'!$D$20</f>
        <v>0</v>
      </c>
      <c r="H4" s="686"/>
      <c r="I4" s="686"/>
      <c r="J4" s="691" t="s">
        <v>4</v>
      </c>
      <c r="K4" s="686" t="s">
        <v>303</v>
      </c>
      <c r="L4" s="692"/>
    </row>
    <row r="5" spans="1:12" x14ac:dyDescent="0.2">
      <c r="A5" s="685"/>
      <c r="B5" s="686"/>
      <c r="C5" s="686"/>
      <c r="D5" s="686"/>
      <c r="E5" s="686"/>
      <c r="F5" s="686"/>
      <c r="G5" s="686"/>
      <c r="H5" s="686"/>
      <c r="I5" s="686"/>
      <c r="J5" s="686"/>
      <c r="K5" s="686"/>
      <c r="L5" s="693"/>
    </row>
    <row r="6" spans="1:12" x14ac:dyDescent="0.2">
      <c r="A6" s="685"/>
      <c r="B6" s="694" t="s">
        <v>304</v>
      </c>
      <c r="C6" s="686"/>
      <c r="D6" s="694" t="s">
        <v>303</v>
      </c>
      <c r="E6" s="1319"/>
      <c r="F6" s="1320"/>
      <c r="G6" s="1320"/>
      <c r="H6" s="1320"/>
      <c r="I6" s="1320"/>
      <c r="J6" s="1320"/>
      <c r="K6" s="1320"/>
      <c r="L6" s="1321"/>
    </row>
    <row r="7" spans="1:12" x14ac:dyDescent="0.2">
      <c r="A7" s="685"/>
      <c r="B7" s="694"/>
      <c r="C7" s="686"/>
      <c r="D7" s="694"/>
      <c r="E7" s="1322"/>
      <c r="F7" s="1322"/>
      <c r="G7" s="1322"/>
      <c r="H7" s="1322"/>
      <c r="I7" s="1322"/>
      <c r="J7" s="1322"/>
      <c r="K7" s="1322"/>
      <c r="L7" s="1323"/>
    </row>
    <row r="8" spans="1:12" x14ac:dyDescent="0.2">
      <c r="A8" s="685"/>
      <c r="B8" s="694"/>
      <c r="C8" s="686"/>
      <c r="D8" s="694"/>
      <c r="E8" s="695"/>
      <c r="F8" s="696"/>
      <c r="G8" s="696"/>
      <c r="H8" s="696"/>
      <c r="I8" s="696"/>
      <c r="J8" s="696"/>
      <c r="K8" s="696"/>
      <c r="L8" s="697"/>
    </row>
    <row r="9" spans="1:12" x14ac:dyDescent="0.2">
      <c r="A9" s="685"/>
      <c r="B9" s="686"/>
      <c r="C9" s="686"/>
      <c r="D9" s="686"/>
      <c r="E9" s="698" t="s">
        <v>305</v>
      </c>
      <c r="F9" s="772">
        <f>'Input Data'!$D$6</f>
        <v>0</v>
      </c>
      <c r="G9" s="699"/>
      <c r="H9" s="700"/>
      <c r="I9" s="699"/>
      <c r="K9" s="699"/>
      <c r="L9" s="693"/>
    </row>
    <row r="10" spans="1:12" x14ac:dyDescent="0.2">
      <c r="A10" s="685"/>
      <c r="B10" s="686"/>
      <c r="C10" s="701"/>
      <c r="D10" s="686"/>
      <c r="E10" s="702"/>
      <c r="F10" s="703"/>
      <c r="G10" s="703"/>
      <c r="H10" s="703"/>
      <c r="I10" s="703"/>
      <c r="J10" s="703"/>
      <c r="K10" s="704"/>
      <c r="L10" s="705"/>
    </row>
    <row r="11" spans="1:12" x14ac:dyDescent="0.2">
      <c r="A11" s="685"/>
      <c r="B11" s="694" t="s">
        <v>306</v>
      </c>
      <c r="C11" s="686"/>
      <c r="D11" s="694" t="s">
        <v>303</v>
      </c>
      <c r="E11" s="1324"/>
      <c r="F11" s="1325"/>
      <c r="G11" s="1325"/>
      <c r="H11" s="1325"/>
      <c r="I11" s="1325"/>
      <c r="J11" s="1325"/>
      <c r="K11" s="1325"/>
      <c r="L11" s="1326"/>
    </row>
    <row r="12" spans="1:12" x14ac:dyDescent="0.2">
      <c r="A12" s="685"/>
      <c r="B12" s="694" t="s">
        <v>307</v>
      </c>
      <c r="C12" s="686"/>
      <c r="D12" s="686"/>
      <c r="E12" s="1327"/>
      <c r="F12" s="1328"/>
      <c r="G12" s="1328"/>
      <c r="H12" s="1328"/>
      <c r="I12" s="1328"/>
      <c r="J12" s="1328"/>
      <c r="K12" s="686" t="s">
        <v>308</v>
      </c>
      <c r="L12" s="706"/>
    </row>
    <row r="13" spans="1:12" x14ac:dyDescent="0.2">
      <c r="A13" s="685"/>
      <c r="B13" s="694" t="s">
        <v>309</v>
      </c>
      <c r="C13" s="686"/>
      <c r="D13" s="694" t="s">
        <v>303</v>
      </c>
      <c r="E13" s="707"/>
      <c r="F13" s="704"/>
      <c r="G13" s="686"/>
      <c r="H13" s="690" t="s">
        <v>310</v>
      </c>
      <c r="I13" s="708" t="s">
        <v>303</v>
      </c>
      <c r="J13" s="707"/>
      <c r="K13" s="704"/>
      <c r="L13" s="689"/>
    </row>
    <row r="14" spans="1:12" x14ac:dyDescent="0.2">
      <c r="A14" s="685"/>
      <c r="B14" s="686"/>
      <c r="C14" s="686"/>
      <c r="D14" s="686"/>
      <c r="E14" s="686"/>
      <c r="F14" s="686"/>
      <c r="G14" s="686"/>
      <c r="H14" s="686"/>
      <c r="I14" s="686"/>
      <c r="J14" s="686"/>
      <c r="K14" s="686"/>
      <c r="L14" s="689"/>
    </row>
    <row r="15" spans="1:12" x14ac:dyDescent="0.2">
      <c r="A15" s="685"/>
      <c r="B15" s="694" t="s">
        <v>311</v>
      </c>
      <c r="C15" s="686"/>
      <c r="D15" s="694" t="s">
        <v>303</v>
      </c>
      <c r="E15" s="707"/>
      <c r="F15" s="704"/>
      <c r="G15" s="686"/>
      <c r="H15" s="690" t="s">
        <v>312</v>
      </c>
      <c r="I15" s="708" t="s">
        <v>303</v>
      </c>
      <c r="J15" s="709"/>
      <c r="K15" s="703"/>
      <c r="L15" s="689"/>
    </row>
    <row r="16" spans="1:12" x14ac:dyDescent="0.2">
      <c r="A16" s="685"/>
      <c r="B16" s="694"/>
      <c r="C16" s="686"/>
      <c r="D16" s="694"/>
      <c r="E16" s="694"/>
      <c r="F16" s="686"/>
      <c r="G16" s="686"/>
      <c r="H16" s="694"/>
      <c r="I16" s="694"/>
      <c r="J16" s="694"/>
      <c r="K16" s="686"/>
      <c r="L16" s="710"/>
    </row>
    <row r="17" spans="1:12" ht="15.75" x14ac:dyDescent="0.25">
      <c r="A17" s="711"/>
      <c r="B17" s="694" t="s">
        <v>313</v>
      </c>
      <c r="C17" s="686"/>
      <c r="D17" s="686"/>
      <c r="E17" s="686"/>
      <c r="F17" s="686"/>
      <c r="G17" s="686"/>
      <c r="H17" s="686"/>
      <c r="I17" s="686"/>
      <c r="J17" s="686"/>
      <c r="K17" s="686"/>
      <c r="L17" s="712" t="s">
        <v>314</v>
      </c>
    </row>
    <row r="18" spans="1:12" x14ac:dyDescent="0.2">
      <c r="A18" s="1329" t="s">
        <v>315</v>
      </c>
      <c r="B18" s="686"/>
      <c r="C18" s="686"/>
      <c r="D18" s="686"/>
      <c r="E18" s="686"/>
      <c r="F18" s="713"/>
      <c r="G18" s="686"/>
      <c r="H18" s="686"/>
      <c r="I18" s="686"/>
      <c r="J18" s="686"/>
      <c r="K18" s="686"/>
      <c r="L18" s="714"/>
    </row>
    <row r="19" spans="1:12" x14ac:dyDescent="0.2">
      <c r="A19" s="1330"/>
      <c r="B19" s="694" t="s">
        <v>316</v>
      </c>
      <c r="C19" s="686"/>
      <c r="D19" s="694" t="s">
        <v>303</v>
      </c>
      <c r="E19" s="713" t="s">
        <v>317</v>
      </c>
      <c r="F19" s="713"/>
      <c r="G19" s="686"/>
      <c r="H19" s="686" t="s">
        <v>318</v>
      </c>
      <c r="I19" s="686"/>
      <c r="J19" s="686"/>
      <c r="K19" s="686"/>
      <c r="L19" s="715"/>
    </row>
    <row r="20" spans="1:12" x14ac:dyDescent="0.2">
      <c r="A20" s="1330"/>
      <c r="B20" s="686"/>
      <c r="C20" s="686"/>
      <c r="D20" s="686"/>
      <c r="E20" s="686"/>
      <c r="F20" s="686"/>
      <c r="G20" s="686"/>
      <c r="H20" s="716" t="s">
        <v>319</v>
      </c>
      <c r="I20" s="686"/>
      <c r="J20" s="716"/>
      <c r="K20" s="686"/>
      <c r="L20" s="717"/>
    </row>
    <row r="21" spans="1:12" x14ac:dyDescent="0.2">
      <c r="A21" s="1331"/>
      <c r="B21" s="686"/>
      <c r="C21" s="686"/>
      <c r="D21" s="686"/>
      <c r="E21" s="686"/>
      <c r="F21" s="686"/>
      <c r="G21" s="686"/>
      <c r="H21" s="1332" t="s">
        <v>320</v>
      </c>
      <c r="I21" s="686"/>
      <c r="J21" s="1332" t="s">
        <v>321</v>
      </c>
      <c r="K21" s="686"/>
      <c r="L21" s="718"/>
    </row>
    <row r="22" spans="1:12" x14ac:dyDescent="0.2">
      <c r="A22" s="719" t="s">
        <v>322</v>
      </c>
      <c r="B22" s="694" t="s">
        <v>323</v>
      </c>
      <c r="C22" s="686"/>
      <c r="D22" s="694" t="s">
        <v>303</v>
      </c>
      <c r="E22" s="713"/>
      <c r="F22" s="686"/>
      <c r="G22" s="686"/>
      <c r="H22" s="1333"/>
      <c r="I22" s="686"/>
      <c r="J22" s="1333"/>
      <c r="K22" s="686"/>
      <c r="L22" s="715"/>
    </row>
    <row r="23" spans="1:12" x14ac:dyDescent="0.2">
      <c r="A23" s="720"/>
      <c r="B23" s="694"/>
      <c r="C23" s="721" t="s">
        <v>324</v>
      </c>
      <c r="D23" s="721"/>
      <c r="E23" s="721"/>
      <c r="F23" s="721"/>
      <c r="G23" s="721"/>
      <c r="H23" s="722"/>
      <c r="I23" s="721"/>
      <c r="J23" s="722"/>
      <c r="K23" s="686"/>
      <c r="L23" s="723"/>
    </row>
    <row r="24" spans="1:12" x14ac:dyDescent="0.2">
      <c r="A24" s="720"/>
      <c r="B24" s="694"/>
      <c r="C24" s="686" t="s">
        <v>325</v>
      </c>
      <c r="D24" s="694"/>
      <c r="E24" s="686"/>
      <c r="F24" s="686"/>
      <c r="G24" s="686"/>
      <c r="H24" s="724"/>
      <c r="I24" s="686"/>
      <c r="J24" s="724"/>
      <c r="K24" s="686"/>
      <c r="L24" s="723"/>
    </row>
    <row r="25" spans="1:12" x14ac:dyDescent="0.2">
      <c r="A25" s="720"/>
      <c r="B25" s="686"/>
      <c r="C25" s="686" t="s">
        <v>326</v>
      </c>
      <c r="D25" s="694"/>
      <c r="E25" s="686"/>
      <c r="F25" s="686"/>
      <c r="G25" s="686"/>
      <c r="H25" s="725"/>
      <c r="I25" s="686"/>
      <c r="J25" s="725"/>
      <c r="K25" s="686"/>
      <c r="L25" s="718"/>
    </row>
    <row r="26" spans="1:12" x14ac:dyDescent="0.2">
      <c r="A26" s="720"/>
      <c r="B26" s="686"/>
      <c r="C26" s="686" t="s">
        <v>327</v>
      </c>
      <c r="D26" s="713"/>
      <c r="E26" s="686"/>
      <c r="F26" s="686"/>
      <c r="G26" s="686"/>
      <c r="H26" s="725"/>
      <c r="I26" s="686"/>
      <c r="J26" s="725"/>
      <c r="K26" s="686"/>
      <c r="L26" s="718"/>
    </row>
    <row r="27" spans="1:12" x14ac:dyDescent="0.2">
      <c r="A27" s="720"/>
      <c r="C27" s="713"/>
      <c r="H27" s="725"/>
      <c r="I27" s="686"/>
      <c r="J27" s="725"/>
      <c r="K27" s="686"/>
      <c r="L27" s="723"/>
    </row>
    <row r="28" spans="1:12" ht="15.75" thickBot="1" x14ac:dyDescent="0.25">
      <c r="A28" s="720"/>
      <c r="B28" s="694" t="s">
        <v>328</v>
      </c>
      <c r="C28" s="686" t="s">
        <v>329</v>
      </c>
      <c r="D28" s="686"/>
      <c r="E28" s="686"/>
      <c r="F28" s="686"/>
      <c r="G28" s="686"/>
      <c r="H28" s="726"/>
      <c r="I28" s="686"/>
      <c r="J28" s="727"/>
      <c r="K28" s="686"/>
      <c r="L28" s="718"/>
    </row>
    <row r="29" spans="1:12" ht="15.75" thickBot="1" x14ac:dyDescent="0.25">
      <c r="A29" s="720"/>
      <c r="B29" s="686"/>
      <c r="C29" s="686"/>
      <c r="D29" s="694"/>
      <c r="E29" s="686"/>
      <c r="F29" s="686"/>
      <c r="G29" s="728" t="s">
        <v>330</v>
      </c>
      <c r="H29" s="729">
        <f>SUM(H23:H28)</f>
        <v>0</v>
      </c>
      <c r="I29" s="686"/>
      <c r="J29" s="730">
        <f>SUM(J24:J28)</f>
        <v>0</v>
      </c>
      <c r="K29" s="686"/>
      <c r="L29" s="715">
        <f>J29</f>
        <v>0</v>
      </c>
    </row>
    <row r="30" spans="1:12" x14ac:dyDescent="0.2">
      <c r="A30" s="720"/>
      <c r="B30" s="686"/>
      <c r="C30" s="686"/>
      <c r="D30" s="686"/>
      <c r="E30" s="686"/>
      <c r="F30" s="686"/>
      <c r="G30" s="686"/>
      <c r="H30" s="686"/>
      <c r="I30" s="686"/>
      <c r="J30" s="731"/>
      <c r="K30" s="686"/>
      <c r="L30" s="718"/>
    </row>
    <row r="31" spans="1:12" x14ac:dyDescent="0.2">
      <c r="A31" s="720"/>
      <c r="B31" s="686"/>
      <c r="C31" s="686"/>
      <c r="D31" s="686"/>
      <c r="E31" s="686"/>
      <c r="F31" s="686"/>
      <c r="G31" s="686"/>
      <c r="H31" s="1336" t="s">
        <v>331</v>
      </c>
      <c r="I31" s="1337"/>
      <c r="J31" s="1338"/>
      <c r="K31" s="686"/>
      <c r="L31" s="718"/>
    </row>
    <row r="32" spans="1:12" x14ac:dyDescent="0.2">
      <c r="A32" s="720"/>
      <c r="B32" s="694" t="s">
        <v>332</v>
      </c>
      <c r="C32" s="686"/>
      <c r="D32" s="686"/>
      <c r="E32" s="686"/>
      <c r="F32" s="686"/>
      <c r="G32" s="686"/>
      <c r="H32" s="1332" t="s">
        <v>320</v>
      </c>
      <c r="I32" s="732"/>
      <c r="J32" s="1332" t="s">
        <v>321</v>
      </c>
      <c r="K32" s="686"/>
      <c r="L32" s="718"/>
    </row>
    <row r="33" spans="1:12" x14ac:dyDescent="0.2">
      <c r="A33" s="720"/>
      <c r="B33" s="686"/>
      <c r="C33" s="686"/>
      <c r="D33" s="686"/>
      <c r="E33" s="686"/>
      <c r="F33" s="686"/>
      <c r="G33" s="686"/>
      <c r="H33" s="1333"/>
      <c r="I33" s="733"/>
      <c r="J33" s="1333"/>
      <c r="K33" s="686"/>
      <c r="L33" s="718"/>
    </row>
    <row r="34" spans="1:12" x14ac:dyDescent="0.2">
      <c r="A34" s="719" t="s">
        <v>333</v>
      </c>
      <c r="B34" s="694" t="s">
        <v>334</v>
      </c>
      <c r="C34" s="686"/>
      <c r="D34" s="694" t="s">
        <v>303</v>
      </c>
      <c r="E34" s="734"/>
      <c r="F34" s="735"/>
      <c r="G34" s="736"/>
      <c r="H34" s="724"/>
      <c r="I34" s="737"/>
      <c r="J34" s="724"/>
      <c r="K34" s="686"/>
      <c r="L34" s="718"/>
    </row>
    <row r="35" spans="1:12" x14ac:dyDescent="0.2">
      <c r="A35" s="719"/>
      <c r="B35" s="694" t="s">
        <v>335</v>
      </c>
      <c r="C35" s="713"/>
      <c r="D35" s="738"/>
      <c r="E35" s="713"/>
      <c r="F35" s="1339"/>
      <c r="G35" s="1340"/>
      <c r="H35" s="726"/>
      <c r="I35" s="737"/>
      <c r="J35" s="726"/>
      <c r="K35" s="686"/>
      <c r="L35" s="718"/>
    </row>
    <row r="36" spans="1:12" x14ac:dyDescent="0.2">
      <c r="A36" s="719" t="s">
        <v>336</v>
      </c>
      <c r="B36" s="694" t="s">
        <v>337</v>
      </c>
      <c r="C36" s="713"/>
      <c r="D36" s="738"/>
      <c r="E36" s="713"/>
      <c r="F36" s="1339"/>
      <c r="G36" s="1340"/>
      <c r="H36" s="724"/>
      <c r="I36" s="737"/>
      <c r="J36" s="724"/>
      <c r="K36" s="686"/>
      <c r="L36" s="718"/>
    </row>
    <row r="37" spans="1:12" ht="15.75" thickBot="1" x14ac:dyDescent="0.25">
      <c r="A37" s="719"/>
      <c r="B37" s="686"/>
      <c r="C37" s="713"/>
      <c r="D37" s="713"/>
      <c r="E37" s="713"/>
      <c r="F37" s="713"/>
      <c r="G37" s="713"/>
      <c r="H37" s="726"/>
      <c r="I37" s="737"/>
      <c r="J37" s="726"/>
      <c r="K37" s="686"/>
      <c r="L37" s="718"/>
    </row>
    <row r="38" spans="1:12" ht="15.75" thickBot="1" x14ac:dyDescent="0.25">
      <c r="A38" s="720"/>
      <c r="B38" s="686"/>
      <c r="C38" s="1341" t="s">
        <v>338</v>
      </c>
      <c r="D38" s="1341"/>
      <c r="E38" s="1341"/>
      <c r="F38" s="1341"/>
      <c r="G38" s="1341"/>
      <c r="H38" s="729">
        <f>SUM(H34:H37)</f>
        <v>0</v>
      </c>
      <c r="I38" s="686"/>
      <c r="J38" s="739">
        <f>SUM(J34:J37)</f>
        <v>0</v>
      </c>
      <c r="K38" s="686"/>
      <c r="L38" s="715">
        <f>J38</f>
        <v>0</v>
      </c>
    </row>
    <row r="39" spans="1:12" x14ac:dyDescent="0.2">
      <c r="A39" s="740"/>
      <c r="B39" s="686"/>
      <c r="C39" s="713"/>
      <c r="D39" s="713"/>
      <c r="E39" s="713"/>
      <c r="F39" s="713"/>
      <c r="G39" s="713"/>
      <c r="H39" s="686"/>
      <c r="I39" s="686"/>
      <c r="J39" s="741"/>
      <c r="K39" s="686"/>
      <c r="L39" s="718"/>
    </row>
    <row r="40" spans="1:12" x14ac:dyDescent="0.2">
      <c r="A40" s="740"/>
      <c r="B40" s="694" t="s">
        <v>339</v>
      </c>
      <c r="C40" s="713"/>
      <c r="D40" s="713"/>
      <c r="E40" s="713"/>
      <c r="F40" s="713"/>
      <c r="G40" s="713"/>
      <c r="H40" s="1336" t="s">
        <v>340</v>
      </c>
      <c r="I40" s="1337"/>
      <c r="J40" s="1338"/>
      <c r="K40" s="686"/>
      <c r="L40" s="718"/>
    </row>
    <row r="41" spans="1:12" x14ac:dyDescent="0.2">
      <c r="A41" s="740"/>
      <c r="B41" s="686"/>
      <c r="C41" s="713"/>
      <c r="D41" s="713"/>
      <c r="E41" s="713"/>
      <c r="F41" s="713"/>
      <c r="G41" s="713"/>
      <c r="H41" s="1332" t="s">
        <v>320</v>
      </c>
      <c r="I41" s="732"/>
      <c r="J41" s="1332" t="s">
        <v>321</v>
      </c>
      <c r="K41" s="686"/>
      <c r="L41" s="718"/>
    </row>
    <row r="42" spans="1:12" x14ac:dyDescent="0.2">
      <c r="A42" s="740"/>
      <c r="B42" s="686"/>
      <c r="C42" s="713"/>
      <c r="D42" s="713"/>
      <c r="E42" s="713"/>
      <c r="F42" s="713"/>
      <c r="G42" s="713"/>
      <c r="H42" s="1333"/>
      <c r="I42" s="733"/>
      <c r="J42" s="1333"/>
      <c r="K42" s="686"/>
      <c r="L42" s="718"/>
    </row>
    <row r="43" spans="1:12" x14ac:dyDescent="0.2">
      <c r="A43" s="719" t="s">
        <v>341</v>
      </c>
      <c r="B43" s="694" t="s">
        <v>342</v>
      </c>
      <c r="C43" s="713"/>
      <c r="D43" s="738"/>
      <c r="E43" s="713"/>
      <c r="F43" s="1339"/>
      <c r="G43" s="1340"/>
      <c r="H43" s="742"/>
      <c r="I43" s="686"/>
      <c r="J43" s="742"/>
      <c r="K43" s="686"/>
      <c r="L43" s="718"/>
    </row>
    <row r="44" spans="1:12" x14ac:dyDescent="0.2">
      <c r="A44" s="719"/>
      <c r="B44" s="686"/>
      <c r="C44" s="713"/>
      <c r="D44" s="713"/>
      <c r="E44" s="713"/>
      <c r="F44" s="713"/>
      <c r="G44" s="743"/>
      <c r="H44" s="726"/>
      <c r="I44" s="686"/>
      <c r="J44" s="726"/>
      <c r="K44" s="686"/>
      <c r="L44" s="718"/>
    </row>
    <row r="45" spans="1:12" x14ac:dyDescent="0.2">
      <c r="A45" s="719" t="s">
        <v>341</v>
      </c>
      <c r="B45" s="694" t="s">
        <v>343</v>
      </c>
      <c r="C45" s="713"/>
      <c r="D45" s="738"/>
      <c r="E45" s="713"/>
      <c r="F45" s="735"/>
      <c r="G45" s="736"/>
      <c r="H45" s="724"/>
      <c r="I45" s="686"/>
      <c r="J45" s="724"/>
      <c r="K45" s="686"/>
      <c r="L45" s="718"/>
    </row>
    <row r="46" spans="1:12" ht="15.75" thickBot="1" x14ac:dyDescent="0.25">
      <c r="A46" s="719"/>
      <c r="B46" s="686"/>
      <c r="C46" s="713"/>
      <c r="D46" s="713"/>
      <c r="E46" s="713"/>
      <c r="F46" s="713"/>
      <c r="G46" s="743"/>
      <c r="H46" s="726"/>
      <c r="I46" s="686"/>
      <c r="J46" s="726"/>
      <c r="K46" s="686"/>
      <c r="L46" s="718"/>
    </row>
    <row r="47" spans="1:12" ht="15.75" thickBot="1" x14ac:dyDescent="0.25">
      <c r="A47" s="740"/>
      <c r="B47" s="1342" t="s">
        <v>344</v>
      </c>
      <c r="C47" s="1343"/>
      <c r="D47" s="1343"/>
      <c r="E47" s="1343"/>
      <c r="F47" s="1343"/>
      <c r="G47" s="1343"/>
      <c r="H47" s="744">
        <f>SUM(H43:H46)</f>
        <v>0</v>
      </c>
      <c r="I47" s="686"/>
      <c r="J47" s="739">
        <f>SUM(J43:J46)</f>
        <v>0</v>
      </c>
      <c r="K47" s="686"/>
      <c r="L47" s="715">
        <f>J47</f>
        <v>0</v>
      </c>
    </row>
    <row r="48" spans="1:12" x14ac:dyDescent="0.2">
      <c r="A48" s="740"/>
      <c r="B48" s="686"/>
      <c r="C48" s="686"/>
      <c r="D48" s="686"/>
      <c r="E48" s="686"/>
      <c r="F48" s="686"/>
      <c r="G48" s="686"/>
      <c r="H48" s="745"/>
      <c r="I48" s="686"/>
      <c r="J48" s="686"/>
      <c r="K48" s="686"/>
      <c r="L48" s="718"/>
    </row>
    <row r="49" spans="1:12" ht="16.5" thickBot="1" x14ac:dyDescent="0.3">
      <c r="A49" s="746" t="s">
        <v>345</v>
      </c>
      <c r="B49" s="747" t="s">
        <v>335</v>
      </c>
      <c r="C49" s="748"/>
      <c r="D49" s="748"/>
      <c r="E49" s="748"/>
      <c r="F49" s="700"/>
      <c r="G49" s="691" t="s">
        <v>346</v>
      </c>
      <c r="H49" s="749"/>
      <c r="I49" s="721"/>
      <c r="J49" s="750"/>
      <c r="K49" s="686"/>
      <c r="L49" s="751">
        <f>J49</f>
        <v>0</v>
      </c>
    </row>
    <row r="50" spans="1:12" ht="15.75" thickBot="1" x14ac:dyDescent="0.25">
      <c r="A50" s="740"/>
      <c r="B50" s="748"/>
      <c r="C50" s="752"/>
      <c r="D50" s="690"/>
      <c r="E50" s="690"/>
      <c r="F50" s="700"/>
      <c r="G50" s="690" t="s">
        <v>347</v>
      </c>
      <c r="H50" s="753">
        <f>SUM(H23:H28)+SUM(H34:H36)+SUM(H43:H45)+H49</f>
        <v>0</v>
      </c>
      <c r="I50" s="721"/>
      <c r="J50" s="753">
        <f>SUM(J23:J28)+SUM(J34:J36)+SUM(J43:J45)+J49</f>
        <v>0</v>
      </c>
      <c r="K50" s="686"/>
      <c r="L50" s="718"/>
    </row>
    <row r="51" spans="1:12" x14ac:dyDescent="0.2">
      <c r="A51" s="740"/>
      <c r="B51" s="752"/>
      <c r="C51" s="752"/>
      <c r="D51" s="752"/>
      <c r="E51" s="686"/>
      <c r="F51" s="686"/>
      <c r="G51" s="686"/>
      <c r="H51" s="686"/>
      <c r="I51" s="686"/>
      <c r="J51" s="686"/>
      <c r="K51" s="686"/>
      <c r="L51" s="723"/>
    </row>
    <row r="52" spans="1:12" x14ac:dyDescent="0.2">
      <c r="A52" s="740"/>
      <c r="B52" s="754"/>
      <c r="C52" s="754"/>
      <c r="D52" s="754"/>
      <c r="E52" s="755"/>
      <c r="F52" s="756"/>
      <c r="G52" s="756"/>
      <c r="H52" s="756"/>
      <c r="I52" s="756"/>
      <c r="J52" s="756"/>
      <c r="K52" s="756"/>
      <c r="L52" s="714"/>
    </row>
    <row r="53" spans="1:12" x14ac:dyDescent="0.2">
      <c r="A53" s="740"/>
      <c r="B53" s="713"/>
      <c r="C53" s="713"/>
      <c r="D53" s="713"/>
      <c r="E53" s="757" t="s">
        <v>348</v>
      </c>
      <c r="F53" s="686"/>
      <c r="G53" s="686"/>
      <c r="H53" s="686"/>
      <c r="I53" s="686"/>
      <c r="J53" s="686"/>
      <c r="K53" s="686"/>
      <c r="L53" s="758">
        <f>SUM(L18:L47)</f>
        <v>0</v>
      </c>
    </row>
    <row r="54" spans="1:12" x14ac:dyDescent="0.2">
      <c r="A54" s="740"/>
      <c r="B54" s="713"/>
      <c r="C54" s="713"/>
      <c r="D54" s="713"/>
      <c r="E54" s="757" t="s">
        <v>349</v>
      </c>
      <c r="F54" s="759">
        <v>0.14000000000000001</v>
      </c>
      <c r="G54" s="686" t="s">
        <v>350</v>
      </c>
      <c r="H54" s="760">
        <f>L53</f>
        <v>0</v>
      </c>
      <c r="I54" s="686"/>
      <c r="J54" s="686"/>
      <c r="K54" s="686"/>
      <c r="L54" s="723">
        <f>F54*L53</f>
        <v>0</v>
      </c>
    </row>
    <row r="55" spans="1:12" ht="15.75" thickBot="1" x14ac:dyDescent="0.25">
      <c r="A55" s="740"/>
      <c r="B55" s="713"/>
      <c r="C55" s="713"/>
      <c r="D55" s="713"/>
      <c r="E55" s="737" t="s">
        <v>351</v>
      </c>
      <c r="F55" s="686"/>
      <c r="G55" s="686"/>
      <c r="H55" s="686"/>
      <c r="I55" s="686"/>
      <c r="J55" s="686"/>
      <c r="K55" s="686"/>
      <c r="L55" s="761">
        <f>L49</f>
        <v>0</v>
      </c>
    </row>
    <row r="56" spans="1:12" ht="15.75" thickBot="1" x14ac:dyDescent="0.25">
      <c r="A56" s="740"/>
      <c r="B56" s="762"/>
      <c r="C56" s="762"/>
      <c r="D56" s="762"/>
      <c r="E56" s="1334" t="s">
        <v>352</v>
      </c>
      <c r="F56" s="1335"/>
      <c r="G56" s="1335"/>
      <c r="H56" s="1335"/>
      <c r="I56" s="716"/>
      <c r="J56" s="716"/>
      <c r="K56" s="716"/>
      <c r="L56" s="763">
        <f>L53+L54+L55</f>
        <v>0</v>
      </c>
    </row>
    <row r="57" spans="1:12" ht="15.75" thickBot="1" x14ac:dyDescent="0.25">
      <c r="A57" s="764"/>
      <c r="B57" s="765" t="s">
        <v>353</v>
      </c>
      <c r="C57" s="766"/>
      <c r="D57" s="766"/>
      <c r="E57" s="766"/>
      <c r="F57" s="766"/>
      <c r="G57" s="766"/>
      <c r="H57" s="766"/>
      <c r="I57" s="766"/>
      <c r="J57" s="766"/>
      <c r="K57" s="766"/>
      <c r="L57" s="767"/>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Notes</vt:lpstr>
      <vt:lpstr>Input Data</vt:lpstr>
      <vt:lpstr>Invoice Engineering Project</vt:lpstr>
      <vt:lpstr>Invoice Building Project</vt:lpstr>
      <vt:lpstr>Scales</vt:lpstr>
      <vt:lpstr>Previous Payments</vt:lpstr>
      <vt:lpstr>Travelling &amp; Subsistance</vt:lpstr>
      <vt:lpstr>Trip Sheet</vt:lpstr>
      <vt:lpstr>Typing, Duplicating, &amp; Printing</vt:lpstr>
      <vt:lpstr>Time Based</vt:lpstr>
      <vt:lpstr>Site staff &amp; Other</vt:lpstr>
      <vt:lpstr>Non Taxable</vt:lpstr>
      <vt:lpstr>Summary A3</vt:lpstr>
      <vt:lpstr>'Input Data'!Print_Area</vt:lpstr>
      <vt:lpstr>'Invoice Engineering Project'!Print_Area</vt:lpstr>
      <vt:lpstr>'Site staff &amp; Other'!Print_Area</vt:lpstr>
      <vt:lpstr>'Time Based'!Print_Area</vt:lpstr>
      <vt:lpstr>'Travelling &amp; Subsistance'!Print_Area</vt:lpstr>
      <vt:lpstr>'Typing, Duplicating, &amp; Printing'!Print_Area</vt:lpstr>
      <vt:lpstr>SCALE_2004B</vt:lpstr>
      <vt:lpstr>SCALE_2004E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2011-05-14T18:27:14Z</cp:lastPrinted>
  <dcterms:created xsi:type="dcterms:W3CDTF">2000-04-06T11:32:49Z</dcterms:created>
  <dcterms:modified xsi:type="dcterms:W3CDTF">2015-03-27T12:35:52Z</dcterms:modified>
</cp:coreProperties>
</file>